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ml.chartshapes+xml"/>
  <Override PartName="/xl/charts/chart2.xml" ContentType="application/vnd.openxmlformats-officedocument.drawingml.chart+xml"/>
  <Override PartName="/xl/drawings/drawing5.xml" ContentType="application/vnd.openxmlformats-officedocument.drawingml.chartshapes+xml"/>
  <Override PartName="/xl/charts/chart3.xml" ContentType="application/vnd.openxmlformats-officedocument.drawingml.chart+xml"/>
  <Override PartName="/xl/drawings/drawing6.xml" ContentType="application/vnd.openxmlformats-officedocument.drawingml.chartshapes+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defaultThemeVersion="166925"/>
  <mc:AlternateContent xmlns:mc="http://schemas.openxmlformats.org/markup-compatibility/2006">
    <mc:Choice Requires="x15">
      <x15ac:absPath xmlns:x15ac="http://schemas.microsoft.com/office/spreadsheetml/2010/11/ac" url="C:\Users\LWhite\Downloads\"/>
    </mc:Choice>
  </mc:AlternateContent>
  <xr:revisionPtr revIDLastSave="0" documentId="8_{1B91935C-C655-4627-A96B-9CE4CEB3053C}" xr6:coauthVersionLast="47" xr6:coauthVersionMax="47" xr10:uidLastSave="{00000000-0000-0000-0000-000000000000}"/>
  <bookViews>
    <workbookView xWindow="-110" yWindow="-110" windowWidth="19420" windowHeight="11620" xr2:uid="{33B9E623-7F94-48A4-A647-7173ACB4D247}"/>
  </bookViews>
  <sheets>
    <sheet name="Disclaimer" sheetId="2" r:id="rId1"/>
    <sheet name="Instructions" sheetId="4" r:id="rId2"/>
    <sheet name="Input | Outputs" sheetId="8" r:id="rId3"/>
    <sheet name="Calculations" sheetId="5" r:id="rId4"/>
    <sheet name="Graph" sheetId="6" r:id="rId5"/>
    <sheet name="Table" sheetId="7" r:id="rId6"/>
  </sheets>
  <definedNames>
    <definedName name="_UNDO_UPS_" hidden="1">Graph!$E$17</definedName>
    <definedName name="_UNDO_UPS_SEL_" hidden="1">Graph!$E$17</definedName>
    <definedName name="_UNDO31X31X_" hidden="1">Graph!$12:$13</definedName>
    <definedName name="∑_Bq">'Input | Outputs'!$H$50</definedName>
    <definedName name="ASY">'Input | Outputs'!$H$64</definedName>
    <definedName name="Back_to_Start">Instructions!$C$10</definedName>
    <definedName name="Bq">Calculations!$H$44</definedName>
    <definedName name="BSY">'Input | Outputs'!$H$61</definedName>
    <definedName name="c_maxpct">Table!$H$20</definedName>
    <definedName name="c_QiY">Table!$H$24</definedName>
    <definedName name="CP">Calculations!$H$34</definedName>
    <definedName name="CSY">'Input | Outputs'!$H$52</definedName>
    <definedName name="DSY">'Input | Outputs'!$H$58</definedName>
    <definedName name="EAF_hurdle">Calculations!$H$54</definedName>
    <definedName name="EAFSY">Calculations!$H$56</definedName>
    <definedName name="EAT">Calculations!$H$53</definedName>
    <definedName name="ESY">Calculations!$H$62</definedName>
    <definedName name="GSY">Calculations!$H$66</definedName>
    <definedName name="Header1" localSheetId="3" hidden="1">IFERROR(IF(COUNTA(Calculations!$A$8:$A1048576)=0,0,INDEX(Calculations!$A$8:$A1048576,MATCH(ROW(Calculations!$A1048576),Calculations!$A$8:$A1048576,TRUE)))+1,1)</definedName>
    <definedName name="Header1" localSheetId="1" hidden="1">IFERROR(IF(COUNTA(Instructions!$A$7:$A1048576)=0,0,INDEX(Instructions!$A$7:$A1048576,MATCH(ROW(Instructions!$A1048576),Instructions!$A$7:$A1048576,TRUE)))+1,1)</definedName>
    <definedName name="Header1" localSheetId="5" hidden="1">IFERROR(IF(COUNTA(Table!$A$7:$A1048576)=0,0,INDEX(Table!$A$7:$A1048576,MATCH(ROW(Table!$A1048576),Table!$A$7:$A1048576,TRUE)))+1,1)</definedName>
    <definedName name="Header2" localSheetId="3" hidden="1">Calculations!Header1-1 &amp; "." &amp; MAX(1,COUNTA(INDEX(Calculations!$D$8:$D1048576,MATCH(Calculations!Header1-1,Calculations!$A$8:$A1048576,FALSE)):'Calculations'!$D1048576))</definedName>
    <definedName name="Header2" localSheetId="1" hidden="1">Instructions!Header1-1 &amp; "." &amp; MAX(1,COUNTA(INDEX(Instructions!$B$7:$B1048576,MATCH(Instructions!Header1-1,Instructions!$A$7:$A1048576,FALSE)):'Instructions'!$B1048576))</definedName>
    <definedName name="Header2" localSheetId="5" hidden="1">Instructions!Header1-1 &amp; "." &amp; MAX(1,COUNTA(INDEX(Table!$B$7:$B1048576,MATCH(Instructions!Header1-1,Table!$A$7:$A1048576,FALSE)):'Table'!$B1048576))</definedName>
    <definedName name="Header3" localSheetId="3" hidden="1">INDEX(Calculations!$D$8:$D1048576,MATCH(Calculations!Header3Find,Calculations!$D$8:$D1048576,FALSE))&amp; "." &amp; MAX(1,COUNTA(INDEX(Calculations!$F$8:$F1048576,MATCH(Calculations!Header3Find,Calculations!$D$8:$D1048576,FALSE)):'Calculations'!$F1048576))</definedName>
    <definedName name="Header3" localSheetId="1" hidden="1">INDEX(Instructions!$B$7:$B1048576,MATCH(Instructions!Header3Find,Instructions!$B$7:$B1048576,FALSE))&amp; "." &amp; MAX(1,COUNTA(INDEX(Instructions!$C$7:$C1048576,MATCH(Instructions!Header3Find,Instructions!$B$7:$B1048576,FALSE)):'Instructions'!$C1048576))</definedName>
    <definedName name="Header3Find" localSheetId="3" hidden="1">MID(Calculations!Header2,1,FIND(".",Calculations!Header2,1))&amp;MID(Calculations!Header2,FIND(".",Calculations!Header2,1)+1,LEN(Calculations!Header2))-1</definedName>
    <definedName name="Header3Find" localSheetId="1" hidden="1">MID(Instructions!Header2,1,FIND(".",Instructions!Header2,1))&amp;MID(Instructions!Header2,FIND(".",Instructions!Header2,1)+1,LEN(Instructions!Header2))-1</definedName>
    <definedName name="HSY">Calculations!$H$24</definedName>
    <definedName name="Iq_1">Calculations!$I$43</definedName>
    <definedName name="Iq_2">Calculations!$J$43</definedName>
    <definedName name="Iq_3">Calculations!$K$43</definedName>
    <definedName name="Iq_4">Calculations!$L$43</definedName>
    <definedName name="ISY">Calculations!$H$43</definedName>
    <definedName name="KSY">Calculations!$H$19</definedName>
    <definedName name="Model_Name">Disclaimer!$D$1</definedName>
    <definedName name="MSOC">Calculations!$H$32</definedName>
    <definedName name="No">Table!#REF!</definedName>
    <definedName name="NSY">Calculations!$H$18</definedName>
    <definedName name="One">Table!$H$14</definedName>
    <definedName name="PSY">Calculations!$H$61</definedName>
    <definedName name="Sbsxn">Table!$H$19</definedName>
    <definedName name="SCPSY">Calculations!$H$65</definedName>
    <definedName name="SCSY">Calculations!$H$29</definedName>
    <definedName name="sharing_percentage">Calculations!$H$16</definedName>
    <definedName name="Sht">Table!$H$17</definedName>
    <definedName name="support_percentage">Calculations!$H$15</definedName>
    <definedName name="Sxn">Table!$H$18</definedName>
    <definedName name="Thousand">Table!$H$16</definedName>
    <definedName name="TSCSY">Calculations!$H$31</definedName>
    <definedName name="XSY">Calculations!$H$42</definedName>
    <definedName name="Zero">Table!$H$15</definedName>
    <definedName name="ZSY">'Input | Outputs'!$H$55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9" i="7" l="1"/>
  <c r="H28" i="7"/>
  <c r="D50" i="8"/>
  <c r="H56" i="5"/>
  <c r="H34" i="5"/>
  <c r="C2" i="6" a="1"/>
  <c r="C2" i="6" s="1"/>
  <c r="D1" i="6"/>
  <c r="L21" i="5"/>
  <c r="K21" i="5"/>
  <c r="J21" i="5"/>
  <c r="I21" i="5"/>
  <c r="H24" i="5"/>
  <c r="I43" i="5"/>
  <c r="H42" i="5"/>
  <c r="H43" i="5" s="1"/>
  <c r="H61" i="5"/>
  <c r="C18" i="8"/>
  <c r="C25" i="8"/>
  <c r="C24" i="8"/>
  <c r="C23" i="8"/>
  <c r="C21" i="8"/>
  <c r="C20" i="8"/>
  <c r="C14" i="8"/>
  <c r="C13" i="8"/>
  <c r="C12" i="8"/>
  <c r="D1" i="7"/>
  <c r="D1" i="5"/>
  <c r="D1" i="8"/>
  <c r="D1" i="4"/>
  <c r="C16" i="8"/>
  <c r="H33" i="5"/>
  <c r="H32" i="5"/>
  <c r="H31" i="5"/>
  <c r="H29" i="5"/>
  <c r="H19" i="5"/>
  <c r="F13" i="6"/>
  <c r="H18" i="5"/>
  <c r="K48" i="5" s="1"/>
  <c r="E31" i="6" s="1"/>
  <c r="C2" i="8" a="1"/>
  <c r="C2" i="8" s="1"/>
  <c r="I46" i="5"/>
  <c r="H65" i="5"/>
  <c r="G13" i="6"/>
  <c r="G15" i="6"/>
  <c r="G14" i="6"/>
  <c r="G16" i="6"/>
  <c r="J43" i="5"/>
  <c r="J47" i="5"/>
  <c r="E30" i="6" s="1"/>
  <c r="K43" i="5"/>
  <c r="H15" i="6"/>
  <c r="D30" i="6"/>
  <c r="D31" i="6"/>
  <c r="D29" i="6"/>
  <c r="B2" i="2"/>
  <c r="C2" i="7" a="1"/>
  <c r="C2" i="7" s="1"/>
  <c r="C2" i="5" a="1"/>
  <c r="C2" i="5" s="1"/>
  <c r="C2" i="4" a="1"/>
  <c r="C2" i="4" s="1"/>
  <c r="C2" i="2" a="1"/>
  <c r="C2" i="2" s="1"/>
  <c r="H14" i="6"/>
  <c r="H13" i="6"/>
  <c r="H16" i="6"/>
  <c r="D23" i="6"/>
  <c r="D24" i="6"/>
  <c r="D22" i="6"/>
  <c r="F14" i="6"/>
  <c r="F12" i="6"/>
  <c r="E12" i="6"/>
  <c r="F15" i="6"/>
  <c r="F16" i="6"/>
  <c r="H36" i="5"/>
  <c r="D21" i="6"/>
  <c r="D33" i="6"/>
  <c r="D25" i="6"/>
  <c r="D32" i="6"/>
  <c r="H52" i="8" l="1"/>
  <c r="H58" i="8"/>
  <c r="E24" i="6" s="1"/>
  <c r="H45" i="5"/>
  <c r="H50" i="8" s="1"/>
  <c r="E21" i="6" s="1"/>
  <c r="E29" i="6"/>
  <c r="E13" i="6"/>
  <c r="E15" i="6" l="1"/>
  <c r="E16" i="6"/>
  <c r="E14" i="6"/>
  <c r="H62" i="5"/>
  <c r="H55" i="8" s="1"/>
  <c r="E23" i="6" s="1"/>
  <c r="H66" i="5"/>
  <c r="E22" i="6"/>
  <c r="C6" i="8" l="1"/>
  <c r="D6" i="8" s="1"/>
  <c r="H61" i="8"/>
  <c r="H64" i="8" l="1"/>
  <c r="E33" i="6"/>
  <c r="E25" i="6" l="1"/>
  <c r="E32" i="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<sst xmlns="http://schemas.openxmlformats.org/spreadsheetml/2006/main" count="331" uniqueCount="206">
  <si>
    <t>Capacity Investment Scheme South Australia and Victoria</t>
  </si>
  <si>
    <t>End of sheet</t>
  </si>
  <si>
    <t>Welcome</t>
  </si>
  <si>
    <t>This Payment Calculator is provided to Proponents in the Capacity Investment Scheme South Australia-Victoria Tender. 
The Payment Calculator is designed to assist Proponents to understand the Payment Mechanism and the interactions of bid variables.</t>
  </si>
  <si>
    <t>Model Diagram</t>
  </si>
  <si>
    <t>Key to Model Colour Scheme</t>
  </si>
  <si>
    <t>►</t>
  </si>
  <si>
    <t xml:space="preserve">Non-adjustable hard-coded inputs per Capacity Investment Scheme Agreement </t>
  </si>
  <si>
    <t>Manual inputs that can be adjusted by the user</t>
  </si>
  <si>
    <t>Cells surrounded by formula or inputs that have been deliberately left blank and where no assumptions should be added</t>
  </si>
  <si>
    <t>Calculation cells</t>
  </si>
  <si>
    <t>General Guide to the Calculator</t>
  </si>
  <si>
    <t>2.3.1</t>
  </si>
  <si>
    <t>General Points</t>
  </si>
  <si>
    <t>All figures within the calculators are in Nominal Australian dollars (AUD) unless otherwise stated.</t>
  </si>
  <si>
    <r>
      <t xml:space="preserve">Any item missing notation reference in column G </t>
    </r>
    <r>
      <rPr>
        <sz val="11"/>
        <rFont val="Calibri"/>
        <family val="2"/>
      </rPr>
      <t xml:space="preserve">(in the 'Input | Outputs' and 'Calculations' tabs) </t>
    </r>
    <r>
      <rPr>
        <sz val="11"/>
        <rFont val="Calibri"/>
        <family val="2"/>
        <scheme val="minor"/>
      </rPr>
      <t>does not directly reference back to the CISA's exact wording but rather adopts a naming convention with terms interpreted for improved usability.</t>
    </r>
  </si>
  <si>
    <t>2.3.2</t>
  </si>
  <si>
    <t>Notation Subscript Symbols</t>
  </si>
  <si>
    <t>SY</t>
  </si>
  <si>
    <t>Figures in respect of a Support Year</t>
  </si>
  <si>
    <t>q</t>
  </si>
  <si>
    <t>Figures in respect of a each Quarter of a Support Year</t>
  </si>
  <si>
    <t>2.3.3</t>
  </si>
  <si>
    <t>Checks</t>
  </si>
  <si>
    <t xml:space="preserve">The status of the checks in the model is displayed at the top of the worksheets. Ideally, the model should always say "All key fields complete". </t>
  </si>
  <si>
    <r>
      <t xml:space="preserve">If not, you should scroll through the sheet to identify which parts of the calculation is causing the error marked as </t>
    </r>
    <r>
      <rPr>
        <sz val="11"/>
        <rFont val="Calibri"/>
        <family val="2"/>
        <scheme val="minor"/>
      </rPr>
      <t>red cross (</t>
    </r>
    <r>
      <rPr>
        <b/>
        <sz val="11"/>
        <color rgb="FFFF0000"/>
        <rFont val="Calibri"/>
        <family val="2"/>
        <scheme val="minor"/>
      </rPr>
      <t>x</t>
    </r>
    <r>
      <rPr>
        <sz val="11"/>
        <rFont val="Calibri"/>
        <family val="2"/>
        <scheme val="minor"/>
      </rPr>
      <t>)</t>
    </r>
    <r>
      <rPr>
        <sz val="11"/>
        <color theme="1"/>
        <rFont val="Calibri"/>
        <family val="2"/>
        <scheme val="minor"/>
      </rPr>
      <t>.</t>
    </r>
  </si>
  <si>
    <t>Back</t>
  </si>
  <si>
    <r>
      <t>&gt;&gt;Guide: All manual inputs (</t>
    </r>
    <r>
      <rPr>
        <b/>
        <i/>
        <sz val="9"/>
        <color rgb="FFC00000"/>
        <rFont val="Calibri"/>
        <family val="2"/>
        <scheme val="minor"/>
      </rPr>
      <t>yellow cells</t>
    </r>
    <r>
      <rPr>
        <i/>
        <sz val="9"/>
        <color rgb="FFC00000"/>
        <rFont val="Calibri"/>
        <family val="2"/>
        <scheme val="minor"/>
      </rPr>
      <t>) need to have entered a value (0 for nil input) in the relevant fields</t>
    </r>
  </si>
  <si>
    <t xml:space="preserve"> </t>
  </si>
  <si>
    <t>Inputs / Assumptions</t>
  </si>
  <si>
    <t>CISA Reference</t>
  </si>
  <si>
    <t>Unit</t>
  </si>
  <si>
    <t>Notation</t>
  </si>
  <si>
    <t>Static Value</t>
  </si>
  <si>
    <t>Q1</t>
  </si>
  <si>
    <t>Q2</t>
  </si>
  <si>
    <t>Q3</t>
  </si>
  <si>
    <t>Q4</t>
  </si>
  <si>
    <r>
      <rPr>
        <sz val="11"/>
        <color theme="1"/>
        <rFont val="Calibri"/>
        <family val="2"/>
      </rPr>
      <t xml:space="preserve">Annual </t>
    </r>
    <r>
      <rPr>
        <sz val="11"/>
        <color theme="1"/>
        <rFont val="Calibri"/>
        <family val="2"/>
        <scheme val="minor"/>
      </rPr>
      <t>Revenue Floor</t>
    </r>
  </si>
  <si>
    <t xml:space="preserve"> sch 1 (Item 18)</t>
  </si>
  <si>
    <t>$ p.a.</t>
  </si>
  <si>
    <r>
      <t>N</t>
    </r>
    <r>
      <rPr>
        <vertAlign val="subscript"/>
        <sz val="11"/>
        <rFont val="Calibri"/>
        <family val="2"/>
      </rPr>
      <t>SY</t>
    </r>
  </si>
  <si>
    <t>Annual Revenue Ceiling</t>
  </si>
  <si>
    <t xml:space="preserve"> sch 1 (Item 19)</t>
  </si>
  <si>
    <r>
      <t>K</t>
    </r>
    <r>
      <rPr>
        <vertAlign val="subscript"/>
        <sz val="11"/>
        <rFont val="Calibri"/>
        <family val="2"/>
      </rPr>
      <t>SY</t>
    </r>
  </si>
  <si>
    <t>Annual Payment Cap</t>
  </si>
  <si>
    <t xml:space="preserve"> sch 1 (Item 20)</t>
  </si>
  <si>
    <r>
      <t>H</t>
    </r>
    <r>
      <rPr>
        <vertAlign val="subscript"/>
        <sz val="11"/>
        <rFont val="Calibri"/>
        <family val="2"/>
      </rPr>
      <t>SY</t>
    </r>
  </si>
  <si>
    <t>Net Operational Revenue per Quarter</t>
  </si>
  <si>
    <t xml:space="preserve"> sch 4.11</t>
  </si>
  <si>
    <t>$ p.q.</t>
  </si>
  <si>
    <r>
      <t xml:space="preserve">Equivalent Availability Factor </t>
    </r>
    <r>
      <rPr>
        <sz val="11"/>
        <color theme="1"/>
        <rFont val="Calibri"/>
        <family val="2"/>
      </rPr>
      <t>of the facility</t>
    </r>
    <r>
      <rPr>
        <sz val="11"/>
        <color theme="1"/>
        <rFont val="Calibri"/>
        <family val="2"/>
        <scheme val="minor"/>
      </rPr>
      <t xml:space="preserve"> </t>
    </r>
  </si>
  <si>
    <t xml:space="preserve"> sch 4.4.3</t>
  </si>
  <si>
    <t>#</t>
  </si>
  <si>
    <r>
      <t>EAF</t>
    </r>
    <r>
      <rPr>
        <vertAlign val="subscript"/>
        <sz val="11"/>
        <rFont val="Calibri"/>
        <family val="2"/>
        <scheme val="minor"/>
      </rPr>
      <t>SY</t>
    </r>
  </si>
  <si>
    <t>Storage Capacity</t>
  </si>
  <si>
    <t xml:space="preserve"> sch 1 (Item 4)</t>
  </si>
  <si>
    <t>MWh p.a.</t>
  </si>
  <si>
    <r>
      <t>SC</t>
    </r>
    <r>
      <rPr>
        <vertAlign val="subscript"/>
        <sz val="11"/>
        <color theme="1"/>
        <rFont val="Calibri"/>
        <family val="2"/>
      </rPr>
      <t>SY</t>
    </r>
  </si>
  <si>
    <t>Tested Storage Capacity</t>
  </si>
  <si>
    <t xml:space="preserve"> sch 4.5.4</t>
  </si>
  <si>
    <r>
      <t>TSC</t>
    </r>
    <r>
      <rPr>
        <vertAlign val="subscript"/>
        <sz val="11"/>
        <rFont val="Calibri"/>
        <family val="2"/>
      </rPr>
      <t>SY</t>
    </r>
  </si>
  <si>
    <t>Minimum State of Charge</t>
  </si>
  <si>
    <t xml:space="preserve"> sch 1 (Item 22)</t>
  </si>
  <si>
    <t>MWh</t>
  </si>
  <si>
    <t>MSOC</t>
  </si>
  <si>
    <t>Maximum Capacity</t>
  </si>
  <si>
    <r>
      <t xml:space="preserve"> sch 1 (Item </t>
    </r>
    <r>
      <rPr>
        <sz val="11"/>
        <color theme="0" tint="-0.499984740745262"/>
        <rFont val="Calibri"/>
        <family val="2"/>
      </rPr>
      <t>2</t>
    </r>
    <r>
      <rPr>
        <sz val="11"/>
        <color theme="0" tint="-0.499984740745262"/>
        <rFont val="Calibri"/>
        <family val="2"/>
        <scheme val="minor"/>
      </rPr>
      <t>)</t>
    </r>
  </si>
  <si>
    <t>MW</t>
  </si>
  <si>
    <t>Contracted Percentage</t>
  </si>
  <si>
    <t xml:space="preserve"> sch 1 (Item 6)</t>
  </si>
  <si>
    <t>%</t>
  </si>
  <si>
    <t>CP</t>
  </si>
  <si>
    <t>Charts</t>
  </si>
  <si>
    <t>Outputs</t>
  </si>
  <si>
    <t>Support Year</t>
  </si>
  <si>
    <t>Formula</t>
  </si>
  <si>
    <t>sch 4.6.1</t>
  </si>
  <si>
    <r>
      <t>∑ B</t>
    </r>
    <r>
      <rPr>
        <vertAlign val="subscript"/>
        <sz val="11"/>
        <rFont val="Calibri"/>
        <family val="2"/>
      </rPr>
      <t>q</t>
    </r>
    <r>
      <rPr>
        <vertAlign val="subscript"/>
        <sz val="11"/>
        <rFont val="Calibri"/>
        <family val="2"/>
        <scheme val="minor"/>
      </rPr>
      <t>(x)</t>
    </r>
  </si>
  <si>
    <t>Annual Support Amount</t>
  </si>
  <si>
    <t xml:space="preserve"> sch 4.9</t>
  </si>
  <si>
    <r>
      <t>C</t>
    </r>
    <r>
      <rPr>
        <vertAlign val="subscript"/>
        <sz val="11"/>
        <rFont val="Calibri"/>
        <family val="2"/>
      </rPr>
      <t>SY</t>
    </r>
  </si>
  <si>
    <r>
      <t>C</t>
    </r>
    <r>
      <rPr>
        <vertAlign val="subscript"/>
        <sz val="11"/>
        <color theme="1"/>
        <rFont val="Calibri"/>
        <family val="2"/>
        <scheme val="minor"/>
      </rPr>
      <t>SY</t>
    </r>
    <r>
      <rPr>
        <sz val="11"/>
        <color theme="1"/>
        <rFont val="Calibri"/>
        <family val="2"/>
        <scheme val="minor"/>
      </rPr>
      <t xml:space="preserve"> = Min((N</t>
    </r>
    <r>
      <rPr>
        <vertAlign val="subscript"/>
        <sz val="11"/>
        <color theme="1"/>
        <rFont val="Calibri"/>
        <family val="2"/>
        <scheme val="minor"/>
      </rPr>
      <t>SY</t>
    </r>
    <r>
      <rPr>
        <sz val="11"/>
        <color theme="1"/>
        <rFont val="Calibri"/>
        <family val="2"/>
        <scheme val="minor"/>
      </rPr>
      <t xml:space="preserve"> - I</t>
    </r>
    <r>
      <rPr>
        <vertAlign val="subscript"/>
        <sz val="12.65"/>
        <color theme="1"/>
        <rFont val="Calibri"/>
        <family val="2"/>
      </rPr>
      <t>SY</t>
    </r>
    <r>
      <rPr>
        <sz val="11"/>
        <color theme="1"/>
        <rFont val="Calibri"/>
        <family val="2"/>
        <scheme val="minor"/>
      </rPr>
      <t>) x J, H</t>
    </r>
    <r>
      <rPr>
        <vertAlign val="subscript"/>
        <sz val="11"/>
        <color theme="1"/>
        <rFont val="Calibri"/>
        <family val="2"/>
        <scheme val="minor"/>
      </rPr>
      <t>SY</t>
    </r>
    <r>
      <rPr>
        <sz val="11"/>
        <color theme="1"/>
        <rFont val="Calibri"/>
        <family val="2"/>
        <scheme val="minor"/>
      </rPr>
      <t>)</t>
    </r>
  </si>
  <si>
    <t>&gt;&gt;Note: A positive cash flow (receivable) for the Operator from the Commonwealth if the Adjusted NOR is less than Revenue Floor or otherwise zero. This amount will not exceed the Annual Support Amount.</t>
  </si>
  <si>
    <t>Aggregate Annual Rebate</t>
  </si>
  <si>
    <t xml:space="preserve"> sch 4.8</t>
  </si>
  <si>
    <r>
      <t>Z</t>
    </r>
    <r>
      <rPr>
        <vertAlign val="subscript"/>
        <sz val="11"/>
        <rFont val="Calibri"/>
        <family val="2"/>
      </rPr>
      <t>SY</t>
    </r>
  </si>
  <si>
    <r>
      <t>Z</t>
    </r>
    <r>
      <rPr>
        <vertAlign val="subscript"/>
        <sz val="12.65"/>
        <color theme="1"/>
        <rFont val="Calibri"/>
        <family val="2"/>
      </rPr>
      <t>SY</t>
    </r>
    <r>
      <rPr>
        <sz val="11"/>
        <color theme="1"/>
        <rFont val="Calibri"/>
        <family val="2"/>
        <scheme val="minor"/>
      </rPr>
      <t xml:space="preserve"> = E</t>
    </r>
    <r>
      <rPr>
        <vertAlign val="subscript"/>
        <sz val="11"/>
        <color theme="1"/>
        <rFont val="Calibri"/>
        <family val="2"/>
        <scheme val="minor"/>
      </rPr>
      <t>SY</t>
    </r>
    <r>
      <rPr>
        <sz val="11"/>
        <color theme="1"/>
        <rFont val="Calibri"/>
        <family val="2"/>
        <scheme val="minor"/>
      </rPr>
      <t xml:space="preserve"> + G</t>
    </r>
    <r>
      <rPr>
        <vertAlign val="subscript"/>
        <sz val="11"/>
        <color theme="1"/>
        <rFont val="Calibri"/>
        <family val="2"/>
        <scheme val="minor"/>
      </rPr>
      <t>SY</t>
    </r>
  </si>
  <si>
    <t>&gt;&gt;Note: A positive cash flow (receivable) for the Commonwealth as it is the sum of rebates calculated as a product of the Annual Support Amount.</t>
  </si>
  <si>
    <t xml:space="preserve">Annual Revenue Sharing Amount </t>
  </si>
  <si>
    <t xml:space="preserve"> sch 4.10</t>
  </si>
  <si>
    <r>
      <t>D</t>
    </r>
    <r>
      <rPr>
        <vertAlign val="subscript"/>
        <sz val="11"/>
        <rFont val="Calibri"/>
        <family val="2"/>
      </rPr>
      <t>SY</t>
    </r>
  </si>
  <si>
    <r>
      <t>D</t>
    </r>
    <r>
      <rPr>
        <vertAlign val="subscript"/>
        <sz val="11"/>
        <color theme="1"/>
        <rFont val="Calibri"/>
        <family val="2"/>
        <scheme val="minor"/>
      </rPr>
      <t>SY</t>
    </r>
    <r>
      <rPr>
        <sz val="11"/>
        <color theme="1"/>
        <rFont val="Calibri"/>
        <family val="2"/>
        <scheme val="minor"/>
      </rPr>
      <t xml:space="preserve"> = Min((I</t>
    </r>
    <r>
      <rPr>
        <vertAlign val="subscript"/>
        <sz val="11"/>
        <color theme="1"/>
        <rFont val="Calibri"/>
        <family val="2"/>
        <scheme val="minor"/>
      </rPr>
      <t>SY</t>
    </r>
    <r>
      <rPr>
        <sz val="11"/>
        <color theme="1"/>
        <rFont val="Calibri"/>
        <family val="2"/>
        <scheme val="minor"/>
      </rPr>
      <t xml:space="preserve"> - K</t>
    </r>
    <r>
      <rPr>
        <vertAlign val="subscript"/>
        <sz val="12.65"/>
        <color theme="1"/>
        <rFont val="Calibri"/>
        <family val="2"/>
      </rPr>
      <t>SY</t>
    </r>
    <r>
      <rPr>
        <sz val="11"/>
        <color theme="1"/>
        <rFont val="Calibri"/>
        <family val="2"/>
        <scheme val="minor"/>
      </rPr>
      <t>) x L, H</t>
    </r>
    <r>
      <rPr>
        <vertAlign val="subscript"/>
        <sz val="11"/>
        <color theme="1"/>
        <rFont val="Calibri"/>
        <family val="2"/>
        <scheme val="minor"/>
      </rPr>
      <t>SY</t>
    </r>
    <r>
      <rPr>
        <sz val="11"/>
        <color theme="1"/>
        <rFont val="Calibri"/>
        <family val="2"/>
        <scheme val="minor"/>
      </rPr>
      <t>)</t>
    </r>
  </si>
  <si>
    <t>&gt;&gt;Note: A positive cash flow (receivable) for the Commonwealth if the Adjusted NOR is greater than the Revenue Ceiling or otherwise zero. This amount will not exceed the Annual Support Amount.</t>
  </si>
  <si>
    <t>Net Annual Payment</t>
  </si>
  <si>
    <t xml:space="preserve"> sch 4.7</t>
  </si>
  <si>
    <r>
      <t>B</t>
    </r>
    <r>
      <rPr>
        <vertAlign val="subscript"/>
        <sz val="11"/>
        <rFont val="Calibri"/>
        <family val="2"/>
      </rPr>
      <t>SY</t>
    </r>
  </si>
  <si>
    <r>
      <t>B</t>
    </r>
    <r>
      <rPr>
        <vertAlign val="subscript"/>
        <sz val="12.65"/>
        <color theme="1"/>
        <rFont val="Calibri"/>
        <family val="2"/>
      </rPr>
      <t>SY</t>
    </r>
    <r>
      <rPr>
        <sz val="11"/>
        <color theme="1"/>
        <rFont val="Calibri"/>
        <family val="2"/>
        <scheme val="minor"/>
      </rPr>
      <t xml:space="preserve"> = C</t>
    </r>
    <r>
      <rPr>
        <vertAlign val="subscript"/>
        <sz val="11"/>
        <color theme="1"/>
        <rFont val="Calibri"/>
        <family val="2"/>
        <scheme val="minor"/>
      </rPr>
      <t>SY</t>
    </r>
    <r>
      <rPr>
        <sz val="11"/>
        <color theme="1"/>
        <rFont val="Calibri"/>
        <family val="2"/>
        <scheme val="minor"/>
      </rPr>
      <t xml:space="preserve"> - D</t>
    </r>
    <r>
      <rPr>
        <vertAlign val="subscript"/>
        <sz val="11"/>
        <color theme="1"/>
        <rFont val="Calibri"/>
        <family val="2"/>
        <scheme val="minor"/>
      </rPr>
      <t>SY</t>
    </r>
    <r>
      <rPr>
        <sz val="11"/>
        <color theme="1"/>
        <rFont val="Calibri"/>
        <family val="2"/>
        <scheme val="minor"/>
      </rPr>
      <t xml:space="preserve"> - Z</t>
    </r>
    <r>
      <rPr>
        <vertAlign val="subscript"/>
        <sz val="11"/>
        <color theme="1"/>
        <rFont val="Calibri"/>
        <family val="2"/>
        <scheme val="minor"/>
      </rPr>
      <t>SY</t>
    </r>
    <r>
      <rPr>
        <sz val="11"/>
        <color theme="1"/>
        <rFont val="Calibri"/>
        <family val="2"/>
        <scheme val="minor"/>
      </rPr>
      <t xml:space="preserve"> </t>
    </r>
  </si>
  <si>
    <t>&gt;&gt;Note: A positive cash flow (receivable) for the Operator from the Commonwealth if the Annual Support Amount is greater than  the sum of Annual Rebates and Annual Revenue Sharing Amount.</t>
  </si>
  <si>
    <t>Annual Reconciliation Payment</t>
  </si>
  <si>
    <t xml:space="preserve"> sch 4.6.1</t>
  </si>
  <si>
    <r>
      <t>A</t>
    </r>
    <r>
      <rPr>
        <vertAlign val="subscript"/>
        <sz val="11"/>
        <rFont val="Calibri"/>
        <family val="2"/>
      </rPr>
      <t>SY</t>
    </r>
  </si>
  <si>
    <r>
      <t>A</t>
    </r>
    <r>
      <rPr>
        <vertAlign val="subscript"/>
        <sz val="11"/>
        <color theme="1"/>
        <rFont val="Calibri"/>
        <family val="2"/>
        <scheme val="minor"/>
      </rPr>
      <t>SY</t>
    </r>
    <r>
      <rPr>
        <sz val="11"/>
        <color theme="1"/>
        <rFont val="Calibri"/>
        <family val="2"/>
        <scheme val="minor"/>
      </rPr>
      <t xml:space="preserve"> = B</t>
    </r>
    <r>
      <rPr>
        <vertAlign val="subscript"/>
        <sz val="11"/>
        <color theme="1"/>
        <rFont val="Calibri"/>
        <family val="2"/>
        <scheme val="minor"/>
      </rPr>
      <t xml:space="preserve">SY </t>
    </r>
    <r>
      <rPr>
        <sz val="11"/>
        <color theme="1"/>
        <rFont val="Calibri"/>
        <family val="2"/>
        <scheme val="minor"/>
      </rPr>
      <t>- ∑ B</t>
    </r>
    <r>
      <rPr>
        <vertAlign val="subscript"/>
        <sz val="11"/>
        <color theme="1"/>
        <rFont val="Calibri"/>
        <family val="2"/>
        <scheme val="minor"/>
      </rPr>
      <t>q</t>
    </r>
  </si>
  <si>
    <t>&gt;&gt;Note: A positive cash flow (receivable) for the Operator from the Commonwealth if the Net Annual Payment is greater than the aggregate of Quarterly Payments.</t>
  </si>
  <si>
    <t>Operational Inputs</t>
  </si>
  <si>
    <t>4.1.1</t>
  </si>
  <si>
    <t>Revenue/Payment</t>
  </si>
  <si>
    <t>4.1.1.1</t>
  </si>
  <si>
    <t>Operator Revenue</t>
  </si>
  <si>
    <t>Revenue Floor Support Percentage</t>
  </si>
  <si>
    <t xml:space="preserve"> sch 4.1</t>
  </si>
  <si>
    <t>J</t>
  </si>
  <si>
    <t>Revenue Ceiling Sharing Percentage</t>
  </si>
  <si>
    <t>L</t>
  </si>
  <si>
    <t>4.1.1.2</t>
  </si>
  <si>
    <t>Commonwealth Payment</t>
  </si>
  <si>
    <t>&gt;&gt;Note: Payments to both the Commonwealth and the Operator do not exceed the Annual Payment Cap</t>
  </si>
  <si>
    <t>4.1.2</t>
  </si>
  <si>
    <t>Capacity</t>
  </si>
  <si>
    <t>&gt;&gt;Note: This is indicative of the storage capacity in the CISA. This is intended to demonstrate the calculations for a single year only.</t>
  </si>
  <si>
    <t xml:space="preserve"> sch 1 (Item 2)</t>
  </si>
  <si>
    <t>Contracted Percentage (expressed as a percentage)</t>
  </si>
  <si>
    <t>&gt;&gt;Note: Contracted Percentage should be calculated as the Contracted Capacity divided by the Maximum Capacity (expressed as a percentage)</t>
  </si>
  <si>
    <t>Contracted Capacity</t>
  </si>
  <si>
    <t xml:space="preserve"> sch 1 (Item 5)</t>
  </si>
  <si>
    <t>Operational Calculations</t>
  </si>
  <si>
    <t>4.2.1</t>
  </si>
  <si>
    <t>Net Operational Revenue</t>
  </si>
  <si>
    <r>
      <t>X</t>
    </r>
    <r>
      <rPr>
        <vertAlign val="subscript"/>
        <sz val="11"/>
        <rFont val="Calibri"/>
        <family val="2"/>
      </rPr>
      <t>SY</t>
    </r>
  </si>
  <si>
    <t>Adjusted Net Operational Revenue</t>
  </si>
  <si>
    <r>
      <t>I</t>
    </r>
    <r>
      <rPr>
        <vertAlign val="subscript"/>
        <sz val="11"/>
        <rFont val="Calibri"/>
        <family val="2"/>
      </rPr>
      <t>SY</t>
    </r>
    <r>
      <rPr>
        <sz val="11"/>
        <rFont val="Calibri"/>
        <family val="2"/>
        <scheme val="minor"/>
      </rPr>
      <t xml:space="preserve"> / I</t>
    </r>
    <r>
      <rPr>
        <vertAlign val="subscript"/>
        <sz val="11"/>
        <rFont val="Calibri"/>
        <family val="2"/>
        <scheme val="minor"/>
      </rPr>
      <t>q(x)</t>
    </r>
  </si>
  <si>
    <r>
      <t>I</t>
    </r>
    <r>
      <rPr>
        <vertAlign val="subscript"/>
        <sz val="11"/>
        <color theme="1"/>
        <rFont val="Calibri"/>
        <family val="2"/>
        <scheme val="minor"/>
      </rPr>
      <t>SY</t>
    </r>
    <r>
      <rPr>
        <sz val="11"/>
        <color theme="1"/>
        <rFont val="Calibri"/>
        <family val="2"/>
        <scheme val="minor"/>
      </rPr>
      <t xml:space="preserve"> = X</t>
    </r>
    <r>
      <rPr>
        <vertAlign val="subscript"/>
        <sz val="11"/>
        <color theme="1"/>
        <rFont val="Calibri"/>
        <family val="2"/>
        <scheme val="minor"/>
      </rPr>
      <t>SY</t>
    </r>
    <r>
      <rPr>
        <sz val="11"/>
        <color theme="1"/>
        <rFont val="Calibri"/>
        <family val="2"/>
        <scheme val="minor"/>
      </rPr>
      <t xml:space="preserve"> x CP | I</t>
    </r>
    <r>
      <rPr>
        <vertAlign val="subscript"/>
        <sz val="11"/>
        <color theme="1"/>
        <rFont val="Calibri"/>
        <family val="2"/>
        <scheme val="minor"/>
      </rPr>
      <t>q(x)</t>
    </r>
    <r>
      <rPr>
        <sz val="11"/>
        <color theme="1"/>
        <rFont val="Calibri"/>
        <family val="2"/>
        <scheme val="minor"/>
      </rPr>
      <t xml:space="preserve"> = I</t>
    </r>
    <r>
      <rPr>
        <vertAlign val="subscript"/>
        <sz val="11"/>
        <color theme="1"/>
        <rFont val="Calibri"/>
        <family val="2"/>
        <scheme val="minor"/>
      </rPr>
      <t>q(x)</t>
    </r>
    <r>
      <rPr>
        <sz val="11"/>
        <color theme="1"/>
        <rFont val="Calibri"/>
        <family val="2"/>
        <scheme val="minor"/>
      </rPr>
      <t xml:space="preserve"> x CP</t>
    </r>
  </si>
  <si>
    <t>Quarterly Payment Calculation</t>
  </si>
  <si>
    <t>Aggregate of Quarterly Payments (Q1-Q3)</t>
  </si>
  <si>
    <t>∑ Bq(x)</t>
  </si>
  <si>
    <t>Bq1 - payment in Quarter 1</t>
  </si>
  <si>
    <t>sch 4.3.1</t>
  </si>
  <si>
    <r>
      <t>B</t>
    </r>
    <r>
      <rPr>
        <vertAlign val="subscript"/>
        <sz val="11"/>
        <rFont val="Calibri"/>
        <family val="2"/>
        <scheme val="minor"/>
      </rPr>
      <t>q1</t>
    </r>
  </si>
  <si>
    <t>Bq2 - payment in Quarter 2</t>
  </si>
  <si>
    <r>
      <t>B</t>
    </r>
    <r>
      <rPr>
        <vertAlign val="subscript"/>
        <sz val="11"/>
        <rFont val="Calibri"/>
        <family val="2"/>
        <scheme val="minor"/>
      </rPr>
      <t>q2</t>
    </r>
  </si>
  <si>
    <t>Bq3 - payment in Quarter 3</t>
  </si>
  <si>
    <r>
      <t>B</t>
    </r>
    <r>
      <rPr>
        <vertAlign val="subscript"/>
        <sz val="11"/>
        <rFont val="Calibri"/>
        <family val="2"/>
        <scheme val="minor"/>
      </rPr>
      <t>q3</t>
    </r>
  </si>
  <si>
    <t>&gt;&gt;Note: A positive cash flow for the quarterly payments is a receivable for the Operator from the Commonwealth. A negative cash flow is a payable from the Operator to the Commonwealth.</t>
  </si>
  <si>
    <t>4.2.2</t>
  </si>
  <si>
    <t xml:space="preserve">Equivalent Availability Factor </t>
  </si>
  <si>
    <t>Equivalent Availability Threshold</t>
  </si>
  <si>
    <t xml:space="preserve"> sch 4.4.2</t>
  </si>
  <si>
    <t>EAT</t>
  </si>
  <si>
    <t>Availability Rebate Percentage - EAF Hurdle</t>
  </si>
  <si>
    <t xml:space="preserve"> sch 4.4.2(b)</t>
  </si>
  <si>
    <t>Equivalent Availability Factor of the facility</t>
  </si>
  <si>
    <r>
      <t>EAF</t>
    </r>
    <r>
      <rPr>
        <vertAlign val="subscript"/>
        <sz val="11"/>
        <rFont val="Calibri"/>
        <family val="2"/>
      </rPr>
      <t>SY</t>
    </r>
  </si>
  <si>
    <t>4.2.3</t>
  </si>
  <si>
    <t>Rebate</t>
  </si>
  <si>
    <t>4.2.3.1</t>
  </si>
  <si>
    <t>Availability Rebate</t>
  </si>
  <si>
    <t>Availability Rebate Percentage</t>
  </si>
  <si>
    <t>% p.a.</t>
  </si>
  <si>
    <r>
      <t>P</t>
    </r>
    <r>
      <rPr>
        <vertAlign val="subscript"/>
        <sz val="11"/>
        <rFont val="Calibri"/>
        <family val="2"/>
      </rPr>
      <t>SY</t>
    </r>
  </si>
  <si>
    <r>
      <t>P</t>
    </r>
    <r>
      <rPr>
        <vertAlign val="subscript"/>
        <sz val="11"/>
        <color theme="1"/>
        <rFont val="Calibri"/>
        <family val="2"/>
        <scheme val="minor"/>
      </rPr>
      <t>SY</t>
    </r>
    <r>
      <rPr>
        <sz val="11"/>
        <color theme="1"/>
        <rFont val="Calibri"/>
        <family val="2"/>
        <scheme val="minor"/>
      </rPr>
      <t xml:space="preserve"> = EAT - EAF</t>
    </r>
    <r>
      <rPr>
        <vertAlign val="subscript"/>
        <sz val="11"/>
        <color theme="1"/>
        <rFont val="Calibri"/>
        <family val="2"/>
        <scheme val="minor"/>
      </rPr>
      <t>SY</t>
    </r>
    <r>
      <rPr>
        <sz val="11"/>
        <color theme="1"/>
        <rFont val="Calibri"/>
        <family val="2"/>
        <scheme val="minor"/>
      </rPr>
      <t xml:space="preserve">  </t>
    </r>
  </si>
  <si>
    <t xml:space="preserve"> sch 4.4.1</t>
  </si>
  <si>
    <r>
      <t>E</t>
    </r>
    <r>
      <rPr>
        <vertAlign val="subscript"/>
        <sz val="11"/>
        <rFont val="Calibri"/>
        <family val="2"/>
      </rPr>
      <t>SY</t>
    </r>
  </si>
  <si>
    <r>
      <t>E</t>
    </r>
    <r>
      <rPr>
        <vertAlign val="subscript"/>
        <sz val="11"/>
        <color theme="1"/>
        <rFont val="Calibri"/>
        <family val="2"/>
        <scheme val="minor"/>
      </rPr>
      <t>SY</t>
    </r>
    <r>
      <rPr>
        <sz val="11"/>
        <color theme="1"/>
        <rFont val="Calibri"/>
        <family val="2"/>
        <scheme val="minor"/>
      </rPr>
      <t xml:space="preserve"> = P</t>
    </r>
    <r>
      <rPr>
        <vertAlign val="subscript"/>
        <sz val="11"/>
        <color theme="1"/>
        <rFont val="Calibri"/>
        <family val="2"/>
        <scheme val="minor"/>
      </rPr>
      <t>SY</t>
    </r>
    <r>
      <rPr>
        <sz val="11"/>
        <color theme="1"/>
        <rFont val="Calibri"/>
        <family val="2"/>
        <scheme val="minor"/>
      </rPr>
      <t xml:space="preserve"> x </t>
    </r>
    <r>
      <rPr>
        <sz val="11"/>
        <color theme="1"/>
        <rFont val="Calibri"/>
        <family val="2"/>
        <scheme val="minor"/>
      </rPr>
      <t>C</t>
    </r>
    <r>
      <rPr>
        <vertAlign val="subscript"/>
        <sz val="11"/>
        <color theme="1"/>
        <rFont val="Calibri"/>
        <family val="2"/>
        <scheme val="minor"/>
      </rPr>
      <t>SY</t>
    </r>
  </si>
  <si>
    <t>4.2.3.2</t>
  </si>
  <si>
    <t>Storage Capacity Rebate</t>
  </si>
  <si>
    <t>Storage Capacity Rebate Percentage</t>
  </si>
  <si>
    <t xml:space="preserve"> sch 4.5.3</t>
  </si>
  <si>
    <r>
      <t>SCP</t>
    </r>
    <r>
      <rPr>
        <vertAlign val="subscript"/>
        <sz val="11"/>
        <rFont val="Calibri"/>
        <family val="2"/>
      </rPr>
      <t>SY</t>
    </r>
  </si>
  <si>
    <r>
      <t>SCP</t>
    </r>
    <r>
      <rPr>
        <vertAlign val="subscript"/>
        <sz val="11"/>
        <color theme="1"/>
        <rFont val="Calibri"/>
        <family val="2"/>
        <scheme val="minor"/>
      </rPr>
      <t>SY</t>
    </r>
    <r>
      <rPr>
        <sz val="11"/>
        <color theme="1"/>
        <rFont val="Calibri"/>
        <family val="2"/>
        <scheme val="minor"/>
      </rPr>
      <t xml:space="preserve"> = (SC</t>
    </r>
    <r>
      <rPr>
        <vertAlign val="subscript"/>
        <sz val="11"/>
        <color theme="1"/>
        <rFont val="Calibri"/>
        <family val="2"/>
        <scheme val="minor"/>
      </rPr>
      <t>SY</t>
    </r>
    <r>
      <rPr>
        <sz val="11"/>
        <color theme="1"/>
        <rFont val="Calibri"/>
        <family val="2"/>
        <scheme val="minor"/>
      </rPr>
      <t xml:space="preserve"> - MSOC - TSC</t>
    </r>
    <r>
      <rPr>
        <vertAlign val="subscript"/>
        <sz val="11"/>
        <color theme="1"/>
        <rFont val="Calibri"/>
        <family val="2"/>
        <scheme val="minor"/>
      </rPr>
      <t>SY</t>
    </r>
    <r>
      <rPr>
        <sz val="11"/>
        <color theme="1"/>
        <rFont val="Calibri"/>
        <family val="2"/>
        <scheme val="minor"/>
      </rPr>
      <t>) / (SC</t>
    </r>
    <r>
      <rPr>
        <vertAlign val="subscript"/>
        <sz val="11"/>
        <color theme="1"/>
        <rFont val="Calibri"/>
        <family val="2"/>
        <scheme val="minor"/>
      </rPr>
      <t>SY</t>
    </r>
    <r>
      <rPr>
        <sz val="11"/>
        <color theme="1"/>
        <rFont val="Calibri"/>
        <family val="2"/>
        <scheme val="minor"/>
      </rPr>
      <t xml:space="preserve"> - MSOC)</t>
    </r>
  </si>
  <si>
    <t xml:space="preserve"> sch 4.5.2</t>
  </si>
  <si>
    <r>
      <t>G</t>
    </r>
    <r>
      <rPr>
        <vertAlign val="subscript"/>
        <sz val="11"/>
        <rFont val="Calibri"/>
        <family val="2"/>
      </rPr>
      <t>SY</t>
    </r>
  </si>
  <si>
    <r>
      <t>G</t>
    </r>
    <r>
      <rPr>
        <vertAlign val="subscript"/>
        <sz val="11"/>
        <color theme="1"/>
        <rFont val="Calibri"/>
        <family val="2"/>
        <scheme val="minor"/>
      </rPr>
      <t>SY</t>
    </r>
    <r>
      <rPr>
        <sz val="11"/>
        <color theme="1"/>
        <rFont val="Calibri"/>
        <family val="2"/>
        <scheme val="minor"/>
      </rPr>
      <t xml:space="preserve"> = C</t>
    </r>
    <r>
      <rPr>
        <vertAlign val="subscript"/>
        <sz val="11"/>
        <color theme="1"/>
        <rFont val="Calibri"/>
        <family val="2"/>
        <scheme val="minor"/>
      </rPr>
      <t>SY</t>
    </r>
    <r>
      <rPr>
        <sz val="11"/>
        <color theme="1"/>
        <rFont val="Calibri"/>
        <family val="2"/>
        <scheme val="minor"/>
      </rPr>
      <t xml:space="preserve"> x S</t>
    </r>
    <r>
      <rPr>
        <sz val="11"/>
        <color theme="1"/>
        <rFont val="Calibri"/>
        <family val="2"/>
        <scheme val="minor"/>
      </rPr>
      <t>CP</t>
    </r>
    <r>
      <rPr>
        <vertAlign val="subscript"/>
        <sz val="11"/>
        <color theme="1"/>
        <rFont val="Calibri"/>
        <family val="2"/>
        <scheme val="minor"/>
      </rPr>
      <t>SY</t>
    </r>
  </si>
  <si>
    <t>Revenue Floor and Ceiling</t>
  </si>
  <si>
    <t>Quarters</t>
  </si>
  <si>
    <t>Cumulative Adjusted Operational Revenue</t>
  </si>
  <si>
    <t>Quarter 1</t>
  </si>
  <si>
    <t>Quarter 2</t>
  </si>
  <si>
    <t>Quarter 3</t>
  </si>
  <si>
    <t>Quarter 4</t>
  </si>
  <si>
    <t>Payment by Quarter</t>
  </si>
  <si>
    <t>Constants</t>
  </si>
  <si>
    <t>Value</t>
  </si>
  <si>
    <t>Name Range</t>
  </si>
  <si>
    <t>6.1.1</t>
  </si>
  <si>
    <t>Numbers</t>
  </si>
  <si>
    <t>One</t>
  </si>
  <si>
    <t>&lt;&lt;One&gt;&gt;</t>
  </si>
  <si>
    <t>Zero</t>
  </si>
  <si>
    <t>&lt;&lt;Zero&gt;&gt;</t>
  </si>
  <si>
    <t>Thousand</t>
  </si>
  <si>
    <t>&lt;&lt;Thousand&gt;&gt;</t>
  </si>
  <si>
    <t>Sheet units</t>
  </si>
  <si>
    <t>&lt;&lt;Sht&gt;&gt;</t>
  </si>
  <si>
    <t>Section units</t>
  </si>
  <si>
    <t>&lt;&lt;Sxn&gt;&gt;</t>
  </si>
  <si>
    <t>Sub-section units</t>
  </si>
  <si>
    <t>&lt;&lt;Sbsxn&gt;&gt;</t>
  </si>
  <si>
    <t>Maximum percentage</t>
  </si>
  <si>
    <t>&lt;&lt;c_maxpct&gt;&gt;</t>
  </si>
  <si>
    <t>6.1.2</t>
  </si>
  <si>
    <t>Time</t>
  </si>
  <si>
    <t>Quarters per Year</t>
  </si>
  <si>
    <t>&lt;&lt;c_QiY&gt;&gt;</t>
  </si>
  <si>
    <t>6.1.3</t>
  </si>
  <si>
    <t>&lt;&lt;support_percentage&gt;&gt;</t>
  </si>
  <si>
    <t>&lt;&lt;sharing_percentage&gt;&gt;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</si>
</sst>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quot;$&quot;* #,##0.00_-;\-&quot;$&quot;* #,##0.00_-;_-&quot;$&quot;* &quot;-&quot;??_-;_-@_-"/>
    <numFmt numFmtId="43" formatCode="_-* #,##0.00_-;\-* #,##0.00_-;_-* &quot;-&quot;??_-;_-@_-"/>
    <numFmt numFmtId="164" formatCode="_-* #,##0_-;\-* #,##0_-;_-* &quot;-&quot;??_-;_-@_-"/>
    <numFmt numFmtId="165" formatCode="General&quot;.&quot;"/>
    <numFmt numFmtId="166" formatCode="0.0_)%;[Red]\(0.0%\);0.0_)%"/>
    <numFmt numFmtId="167" formatCode="[Magenta]&quot;Err&quot;;[Magenta]&quot;Err&quot;;[Blue]&quot;OK&quot;"/>
    <numFmt numFmtId="168" formatCode="0.0%"/>
    <numFmt numFmtId="169" formatCode="#,##0_);[Red]\(#,##0\);\-_)"/>
    <numFmt numFmtId="170" formatCode="0&quot;.&quot;"/>
    <numFmt numFmtId="171" formatCode="[Color50]&quot;&quot;;[Color44]&quot;&quot;;[Color22]&quot;&quot;"/>
  </numFmts>
  <fonts count="57" x14ac:knownFonts="1">
    <font>
      <sz val="11"/>
      <color theme="1"/>
      <name val="Calibri"/>
      <family val="2"/>
      <scheme val="minor"/>
    </font>
    <font>
      <sz val="11"/>
      <color theme="1"/>
      <name val="Calibri"/>
      <family val="2"/>
      <scheme val="minor"/>
    </font>
    <font>
      <sz val="11"/>
      <color rgb="FF9C5700"/>
      <name val="Calibri"/>
      <family val="2"/>
      <scheme val="minor"/>
    </font>
    <font>
      <b/>
      <sz val="11"/>
      <color theme="1"/>
      <name val="Calibri"/>
      <family val="2"/>
      <scheme val="minor"/>
    </font>
    <font>
      <sz val="11"/>
      <color theme="0" tint="-0.499984740745262"/>
      <name val="Calibri"/>
      <family val="2"/>
      <scheme val="minor"/>
    </font>
    <font>
      <sz val="11"/>
      <name val="Calibri"/>
      <family val="2"/>
      <scheme val="minor"/>
    </font>
    <font>
      <b/>
      <sz val="11"/>
      <color theme="0"/>
      <name val="Calibri"/>
      <family val="2"/>
      <scheme val="minor"/>
    </font>
    <font>
      <sz val="8"/>
      <color theme="0"/>
      <name val="Arial"/>
      <family val="2"/>
    </font>
    <font>
      <sz val="11"/>
      <color theme="1"/>
      <name val="Calibri"/>
      <family val="2"/>
    </font>
    <font>
      <b/>
      <sz val="12"/>
      <color theme="1"/>
      <name val="Calibri"/>
      <family val="2"/>
      <scheme val="minor"/>
    </font>
    <font>
      <b/>
      <sz val="10.5"/>
      <color theme="1"/>
      <name val="Calibri"/>
      <family val="2"/>
      <scheme val="minor"/>
    </font>
    <font>
      <i/>
      <sz val="10"/>
      <color theme="1"/>
      <name val="Calibri"/>
      <family val="2"/>
      <scheme val="minor"/>
    </font>
    <font>
      <i/>
      <sz val="11"/>
      <color rgb="FFFF0000"/>
      <name val="Calibri"/>
      <family val="2"/>
      <scheme val="minor"/>
    </font>
    <font>
      <vertAlign val="subscript"/>
      <sz val="11"/>
      <color theme="1"/>
      <name val="Calibri"/>
      <family val="2"/>
    </font>
    <font>
      <vertAlign val="subscript"/>
      <sz val="11"/>
      <color theme="1"/>
      <name val="Calibri"/>
      <family val="2"/>
      <scheme val="minor"/>
    </font>
    <font>
      <vertAlign val="subscript"/>
      <sz val="11"/>
      <name val="Calibri"/>
      <family val="2"/>
    </font>
    <font>
      <sz val="10"/>
      <color indexed="12"/>
      <name val="Arial"/>
      <family val="2"/>
    </font>
    <font>
      <i/>
      <sz val="11"/>
      <color theme="0" tint="-0.34998626667073579"/>
      <name val="Calibri"/>
      <family val="2"/>
      <scheme val="minor"/>
    </font>
    <font>
      <b/>
      <sz val="8"/>
      <color indexed="12"/>
      <name val="Arial"/>
      <family val="2"/>
    </font>
    <font>
      <strike/>
      <sz val="11"/>
      <name val="Calibri"/>
      <family val="2"/>
      <scheme val="minor"/>
    </font>
    <font>
      <vertAlign val="subscript"/>
      <sz val="12.65"/>
      <color theme="1"/>
      <name val="Calibri"/>
      <family val="2"/>
    </font>
    <font>
      <sz val="11"/>
      <color theme="0"/>
      <name val="Calibri"/>
      <family val="2"/>
      <scheme val="minor"/>
    </font>
    <font>
      <sz val="12"/>
      <name val="Times New Roman"/>
      <family val="1"/>
    </font>
    <font>
      <b/>
      <sz val="10"/>
      <color theme="0"/>
      <name val="Calibri"/>
      <family val="2"/>
      <scheme val="minor"/>
    </font>
    <font>
      <sz val="10"/>
      <color theme="1"/>
      <name val="Calibri"/>
      <family val="2"/>
      <scheme val="minor"/>
    </font>
    <font>
      <i/>
      <sz val="10.5"/>
      <color theme="1"/>
      <name val="Calibri"/>
      <family val="2"/>
      <scheme val="minor"/>
    </font>
    <font>
      <sz val="8"/>
      <name val="Calibri"/>
      <family val="2"/>
      <scheme val="minor"/>
    </font>
    <font>
      <b/>
      <sz val="10.5"/>
      <color theme="0" tint="-0.499984740745262"/>
      <name val="Calibri"/>
      <family val="2"/>
      <scheme val="minor"/>
    </font>
    <font>
      <b/>
      <sz val="10"/>
      <color theme="0" tint="-0.499984740745262"/>
      <name val="Calibri"/>
      <family val="2"/>
      <scheme val="minor"/>
    </font>
    <font>
      <sz val="10"/>
      <color theme="0" tint="-0.499984740745262"/>
      <name val="Calibri"/>
      <family val="2"/>
      <scheme val="minor"/>
    </font>
    <font>
      <i/>
      <sz val="10.5"/>
      <color theme="0" tint="-0.499984740745262"/>
      <name val="Calibri"/>
      <family val="2"/>
      <scheme val="minor"/>
    </font>
    <font>
      <sz val="10.5"/>
      <color theme="0" tint="-0.499984740745262"/>
      <name val="Calibri"/>
      <family val="2"/>
      <scheme val="minor"/>
    </font>
    <font>
      <b/>
      <sz val="11"/>
      <name val="Calibri"/>
      <family val="2"/>
      <scheme val="minor"/>
    </font>
    <font>
      <i/>
      <sz val="9"/>
      <color theme="2" tint="-0.499984740745262"/>
      <name val="Calibri"/>
      <family val="2"/>
      <scheme val="minor"/>
    </font>
    <font>
      <b/>
      <sz val="12"/>
      <color theme="3" tint="0.249977111117893"/>
      <name val="Calibri Light"/>
      <family val="2"/>
      <scheme val="major"/>
    </font>
    <font>
      <b/>
      <sz val="12"/>
      <color theme="0"/>
      <name val="Calibri Light"/>
      <family val="2"/>
      <scheme val="major"/>
    </font>
    <font>
      <b/>
      <sz val="12"/>
      <color rgb="FF198E7D"/>
      <name val="Calibri Light"/>
      <family val="2"/>
      <scheme val="major"/>
    </font>
    <font>
      <i/>
      <sz val="9"/>
      <name val="Calibri"/>
      <family val="2"/>
      <scheme val="minor"/>
    </font>
    <font>
      <b/>
      <sz val="9"/>
      <name val="Calibri"/>
      <family val="2"/>
      <scheme val="minor"/>
    </font>
    <font>
      <b/>
      <sz val="10"/>
      <color theme="1"/>
      <name val="Calibri"/>
      <family val="2"/>
      <scheme val="minor"/>
    </font>
    <font>
      <sz val="8"/>
      <color theme="1"/>
      <name val="Segoe UI Symbol"/>
      <family val="2"/>
    </font>
    <font>
      <sz val="8"/>
      <color theme="1"/>
      <name val="Calibri"/>
      <family val="2"/>
      <scheme val="minor"/>
    </font>
    <font>
      <b/>
      <sz val="12"/>
      <color theme="0"/>
      <name val="Calibri"/>
      <family val="2"/>
      <scheme val="minor"/>
    </font>
    <font>
      <i/>
      <sz val="9"/>
      <color rgb="FFC00000"/>
      <name val="Calibri"/>
      <family val="2"/>
      <scheme val="minor"/>
    </font>
    <font>
      <b/>
      <i/>
      <sz val="9"/>
      <color rgb="FFC00000"/>
      <name val="Calibri"/>
      <family val="2"/>
      <scheme val="minor"/>
    </font>
    <font>
      <u/>
      <sz val="11"/>
      <color theme="10"/>
      <name val="Calibri"/>
      <family val="2"/>
      <scheme val="minor"/>
    </font>
    <font>
      <b/>
      <u/>
      <sz val="11"/>
      <color rgb="FF198E7D"/>
      <name val="Calibri"/>
      <family val="2"/>
      <scheme val="minor"/>
    </font>
    <font>
      <sz val="10"/>
      <color theme="1"/>
      <name val="Segoe UI Symbol"/>
      <family val="2"/>
    </font>
    <font>
      <b/>
      <sz val="11"/>
      <color rgb="FFFF0000"/>
      <name val="Calibri"/>
      <family val="2"/>
      <scheme val="minor"/>
    </font>
    <font>
      <b/>
      <sz val="10"/>
      <color rgb="FF198E7D"/>
      <name val="Calibri"/>
      <family val="2"/>
      <scheme val="minor"/>
    </font>
    <font>
      <vertAlign val="subscript"/>
      <sz val="11"/>
      <name val="Calibri"/>
      <family val="2"/>
      <scheme val="minor"/>
    </font>
    <font>
      <sz val="12"/>
      <color theme="0"/>
      <name val="Calibri Light"/>
      <family val="2"/>
      <scheme val="major"/>
    </font>
    <font>
      <sz val="10.5"/>
      <color theme="1"/>
      <name val="Calibri"/>
      <family val="2"/>
      <scheme val="minor"/>
    </font>
    <font>
      <strike/>
      <sz val="11"/>
      <color theme="1"/>
      <name val="Calibri"/>
      <family val="2"/>
      <scheme val="minor"/>
    </font>
    <font>
      <sz val="11"/>
      <name val="Calibri"/>
      <family val="2"/>
    </font>
    <font>
      <sz val="11"/>
      <color theme="0" tint="-0.499984740745262"/>
      <name val="Calibri"/>
      <family val="2"/>
    </font>
    <font>
      <sz val="11"/>
      <color rgb="FF9C0006"/>
      <name val="Calibri"/>
      <family val="2"/>
      <scheme val="minor"/>
    </font>
  </fonts>
  <fills count="17">
    <fill>
      <patternFill patternType="none"/>
    </fill>
    <fill>
      <patternFill patternType="gray125"/>
    </fill>
    <fill>
      <patternFill patternType="solid">
        <fgColor rgb="FFFFEB9C"/>
      </patternFill>
    </fill>
    <fill>
      <patternFill patternType="solid">
        <fgColor theme="4" tint="-0.499984740745262"/>
        <bgColor indexed="64"/>
      </patternFill>
    </fill>
    <fill>
      <patternFill patternType="solid">
        <fgColor theme="6"/>
      </patternFill>
    </fill>
    <fill>
      <patternFill patternType="solid">
        <fgColor indexed="22"/>
        <bgColor indexed="64"/>
      </patternFill>
    </fill>
    <fill>
      <patternFill patternType="solid">
        <fgColor indexed="43"/>
      </patternFill>
    </fill>
    <fill>
      <patternFill patternType="gray125">
        <bgColor indexed="55"/>
      </patternFill>
    </fill>
    <fill>
      <patternFill patternType="solid">
        <fgColor rgb="FFA5A5A5"/>
        <bgColor indexed="64"/>
      </patternFill>
    </fill>
    <fill>
      <patternFill patternType="solid">
        <fgColor rgb="FF198E7D"/>
        <bgColor indexed="64"/>
      </patternFill>
    </fill>
    <fill>
      <patternFill patternType="solid">
        <fgColor rgb="FF0A3943"/>
        <bgColor indexed="64"/>
      </patternFill>
    </fill>
    <fill>
      <patternFill patternType="solid">
        <fgColor rgb="FF9AFFC1"/>
        <bgColor indexed="64"/>
      </patternFill>
    </fill>
    <fill>
      <patternFill patternType="solid">
        <fgColor rgb="FF198D7D"/>
        <bgColor indexed="64"/>
      </patternFill>
    </fill>
    <fill>
      <patternFill patternType="solid">
        <fgColor theme="6" tint="0.79998168889431442"/>
        <bgColor indexed="64"/>
      </patternFill>
    </fill>
    <fill>
      <patternFill patternType="solid">
        <fgColor theme="0"/>
        <bgColor indexed="64"/>
      </patternFill>
    </fill>
    <fill>
      <patternFill patternType="solid">
        <fgColor rgb="FFFFE6AF"/>
        <bgColor indexed="64"/>
      </patternFill>
    </fill>
    <fill>
      <patternFill patternType="solid">
        <fgColor rgb="FFFFC7CE"/>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top style="thin">
        <color theme="7" tint="-0.499984740745262"/>
      </top>
      <bottom style="thin">
        <color theme="7" tint="-0.499984740745262"/>
      </bottom>
      <diagonal/>
    </border>
  </borders>
  <cellStyleXfs count="14">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2" borderId="0" applyNumberFormat="0" applyBorder="0" applyAlignment="0" applyProtection="0"/>
    <xf numFmtId="0" fontId="7" fillId="4" borderId="0" applyNumberFormat="0" applyBorder="0" applyAlignment="0" applyProtection="0"/>
    <xf numFmtId="165" fontId="9" fillId="5" borderId="5" applyAlignment="0" applyProtection="0"/>
    <xf numFmtId="0" fontId="10" fillId="0" borderId="0" applyNumberFormat="0" applyFill="0" applyBorder="0" applyAlignment="0" applyProtection="0"/>
    <xf numFmtId="0" fontId="11" fillId="0" borderId="0" applyNumberFormat="0" applyFill="0" applyBorder="0" applyAlignment="0" applyProtection="0"/>
    <xf numFmtId="166" fontId="16" fillId="6" borderId="6" applyAlignment="0">
      <protection locked="0"/>
    </xf>
    <xf numFmtId="167" fontId="18" fillId="0" borderId="0" applyFill="0" applyBorder="0"/>
    <xf numFmtId="169" fontId="16" fillId="6" borderId="6" applyAlignment="0">
      <protection locked="0"/>
    </xf>
    <xf numFmtId="0" fontId="22" fillId="7" borderId="0" applyNumberFormat="0" applyFont="0" applyAlignment="0" applyProtection="0"/>
    <xf numFmtId="0" fontId="45" fillId="0" borderId="0" applyNumberFormat="0" applyFill="0" applyBorder="0" applyAlignment="0" applyProtection="0"/>
    <xf numFmtId="0" fontId="56" fillId="16" borderId="0" applyNumberFormat="0" applyBorder="0" applyAlignment="0" applyProtection="0"/>
  </cellStyleXfs>
  <cellXfs count="135">
    <xf numFmtId="0" fontId="0" fillId="0" borderId="0" xfId="0"/>
    <xf numFmtId="164" fontId="0" fillId="0" borderId="1" xfId="0" applyNumberFormat="1" applyBorder="1"/>
    <xf numFmtId="0" fontId="4" fillId="0" borderId="0" xfId="0" applyFont="1" applyAlignment="1">
      <alignment horizontal="center" vertical="center"/>
    </xf>
    <xf numFmtId="0" fontId="5" fillId="0" borderId="0" xfId="0" applyFont="1" applyAlignment="1">
      <alignment horizontal="center" vertical="center"/>
    </xf>
    <xf numFmtId="0" fontId="0" fillId="0" borderId="0" xfId="0" applyAlignment="1">
      <alignment horizontal="center"/>
    </xf>
    <xf numFmtId="0" fontId="5" fillId="0" borderId="0" xfId="0" applyFont="1"/>
    <xf numFmtId="0" fontId="2" fillId="0" borderId="0" xfId="3" applyFill="1" applyBorder="1"/>
    <xf numFmtId="164" fontId="0" fillId="0" borderId="0" xfId="0" applyNumberFormat="1"/>
    <xf numFmtId="0" fontId="3" fillId="0" borderId="0" xfId="0" applyFont="1"/>
    <xf numFmtId="2" fontId="0" fillId="0" borderId="0" xfId="0" applyNumberFormat="1"/>
    <xf numFmtId="1" fontId="0" fillId="0" borderId="0" xfId="0" applyNumberFormat="1"/>
    <xf numFmtId="43" fontId="0" fillId="0" borderId="0" xfId="0" applyNumberFormat="1"/>
    <xf numFmtId="44" fontId="0" fillId="0" borderId="0" xfId="0" applyNumberFormat="1"/>
    <xf numFmtId="9" fontId="0" fillId="0" borderId="0" xfId="2" applyFont="1" applyBorder="1"/>
    <xf numFmtId="0" fontId="10" fillId="0" borderId="0" xfId="6"/>
    <xf numFmtId="9" fontId="0" fillId="0" borderId="1" xfId="2" applyFont="1" applyFill="1" applyBorder="1"/>
    <xf numFmtId="167" fontId="18" fillId="0" borderId="0" xfId="9" applyFill="1" applyBorder="1" applyAlignment="1">
      <alignment horizontal="center"/>
    </xf>
    <xf numFmtId="0" fontId="19" fillId="0" borderId="0" xfId="0" applyFont="1" applyAlignment="1">
      <alignment horizontal="center" vertical="center"/>
    </xf>
    <xf numFmtId="169" fontId="5" fillId="7" borderId="0" xfId="11" applyNumberFormat="1" applyFont="1" applyAlignment="1">
      <alignment horizontal="center"/>
    </xf>
    <xf numFmtId="164" fontId="1" fillId="0" borderId="1" xfId="0" applyNumberFormat="1" applyFont="1" applyBorder="1"/>
    <xf numFmtId="0" fontId="17" fillId="0" borderId="0" xfId="0" applyFont="1"/>
    <xf numFmtId="0" fontId="12" fillId="0" borderId="0" xfId="0" applyFont="1"/>
    <xf numFmtId="0" fontId="24" fillId="0" borderId="0" xfId="0" applyFont="1"/>
    <xf numFmtId="0" fontId="23" fillId="0" borderId="0" xfId="0" applyFont="1" applyAlignment="1">
      <alignment horizontal="left" vertical="center"/>
    </xf>
    <xf numFmtId="0" fontId="23" fillId="0" borderId="0" xfId="0" applyFont="1" applyAlignment="1">
      <alignment horizontal="center" vertical="center"/>
    </xf>
    <xf numFmtId="170" fontId="23" fillId="0" borderId="0" xfId="0" applyNumberFormat="1" applyFont="1" applyAlignment="1">
      <alignment horizontal="left" vertical="center"/>
    </xf>
    <xf numFmtId="0" fontId="10" fillId="0" borderId="0" xfId="6" applyBorder="1"/>
    <xf numFmtId="0" fontId="10" fillId="0" borderId="0" xfId="6" applyAlignment="1">
      <alignment horizontal="left"/>
    </xf>
    <xf numFmtId="0" fontId="25" fillId="0" borderId="0" xfId="6" applyFont="1"/>
    <xf numFmtId="0" fontId="0" fillId="0" borderId="0" xfId="0" applyAlignment="1">
      <alignment horizontal="left"/>
    </xf>
    <xf numFmtId="0" fontId="10" fillId="0" borderId="0" xfId="6" applyBorder="1" applyAlignment="1">
      <alignment horizontal="left"/>
    </xf>
    <xf numFmtId="0" fontId="25" fillId="0" borderId="0" xfId="6" applyFont="1" applyBorder="1" applyAlignment="1">
      <alignment horizontal="left"/>
    </xf>
    <xf numFmtId="164" fontId="1" fillId="0" borderId="0" xfId="0" applyNumberFormat="1" applyFont="1"/>
    <xf numFmtId="0" fontId="0" fillId="0" borderId="0" xfId="0" applyAlignment="1">
      <alignment wrapText="1"/>
    </xf>
    <xf numFmtId="0" fontId="10" fillId="0" borderId="0" xfId="6" applyFill="1" applyBorder="1"/>
    <xf numFmtId="9" fontId="21" fillId="8" borderId="1" xfId="4" applyNumberFormat="1" applyFont="1" applyFill="1" applyBorder="1" applyAlignment="1" applyProtection="1">
      <alignment horizontal="right"/>
    </xf>
    <xf numFmtId="0" fontId="28" fillId="0" borderId="0" xfId="0" applyFont="1" applyAlignment="1">
      <alignment horizontal="center" vertical="center"/>
    </xf>
    <xf numFmtId="0" fontId="29" fillId="0" borderId="0" xfId="0" applyFont="1" applyAlignment="1">
      <alignment horizontal="center"/>
    </xf>
    <xf numFmtId="0" fontId="4" fillId="0" borderId="0" xfId="0" applyFont="1" applyAlignment="1">
      <alignment horizontal="center"/>
    </xf>
    <xf numFmtId="0" fontId="30" fillId="0" borderId="0" xfId="6" applyFont="1" applyAlignment="1">
      <alignment horizontal="center"/>
    </xf>
    <xf numFmtId="0" fontId="31" fillId="0" borderId="0" xfId="6" applyFont="1" applyAlignment="1">
      <alignment horizontal="center"/>
    </xf>
    <xf numFmtId="0" fontId="29" fillId="0" borderId="0" xfId="0" applyFont="1" applyAlignment="1">
      <alignment horizontal="center" vertical="center"/>
    </xf>
    <xf numFmtId="164" fontId="21" fillId="8" borderId="1" xfId="4" applyNumberFormat="1" applyFont="1" applyFill="1" applyBorder="1"/>
    <xf numFmtId="169" fontId="0" fillId="0" borderId="0" xfId="0" applyNumberFormat="1" applyAlignment="1">
      <alignment horizontal="left"/>
    </xf>
    <xf numFmtId="169" fontId="5" fillId="0" borderId="0" xfId="10" applyFont="1" applyFill="1" applyBorder="1" applyAlignment="1" applyProtection="1">
      <alignment horizontal="left"/>
    </xf>
    <xf numFmtId="0" fontId="33" fillId="0" borderId="0" xfId="0" applyFont="1"/>
    <xf numFmtId="164" fontId="5" fillId="0" borderId="4" xfId="1" applyNumberFormat="1" applyFont="1" applyFill="1" applyBorder="1"/>
    <xf numFmtId="168" fontId="0" fillId="0" borderId="1" xfId="2" applyNumberFormat="1" applyFont="1" applyFill="1" applyBorder="1"/>
    <xf numFmtId="0" fontId="0" fillId="0" borderId="0" xfId="0" applyAlignment="1">
      <alignment vertical="top"/>
    </xf>
    <xf numFmtId="0" fontId="34" fillId="0" borderId="0" xfId="0" applyFont="1" applyAlignment="1">
      <alignment vertical="top"/>
    </xf>
    <xf numFmtId="0" fontId="36" fillId="0" borderId="0" xfId="0" applyFont="1" applyAlignment="1">
      <alignment vertical="top"/>
    </xf>
    <xf numFmtId="0" fontId="0" fillId="9" borderId="0" xfId="0" applyFill="1" applyAlignment="1">
      <alignment vertical="top"/>
    </xf>
    <xf numFmtId="0" fontId="0" fillId="10" borderId="7" xfId="0" applyFill="1" applyBorder="1" applyAlignment="1">
      <alignment vertical="top"/>
    </xf>
    <xf numFmtId="0" fontId="35" fillId="10" borderId="7" xfId="0" applyFont="1" applyFill="1" applyBorder="1" applyAlignment="1">
      <alignment vertical="top"/>
    </xf>
    <xf numFmtId="0" fontId="0" fillId="10" borderId="0" xfId="0" applyFill="1"/>
    <xf numFmtId="0" fontId="0" fillId="10" borderId="0" xfId="0" applyFill="1" applyAlignment="1">
      <alignment vertical="top"/>
    </xf>
    <xf numFmtId="0" fontId="0" fillId="11" borderId="0" xfId="0" applyFill="1" applyAlignment="1">
      <alignment vertical="top"/>
    </xf>
    <xf numFmtId="0" fontId="5" fillId="0" borderId="0" xfId="0" applyFont="1" applyAlignment="1">
      <alignment vertical="top"/>
    </xf>
    <xf numFmtId="0" fontId="37" fillId="0" borderId="0" xfId="0" applyFont="1" applyAlignment="1">
      <alignment vertical="top"/>
    </xf>
    <xf numFmtId="0" fontId="38" fillId="0" borderId="0" xfId="0" applyFont="1" applyAlignment="1">
      <alignment vertical="top"/>
    </xf>
    <xf numFmtId="0" fontId="21" fillId="8" borderId="1" xfId="0" applyFont="1" applyFill="1" applyBorder="1"/>
    <xf numFmtId="171" fontId="40" fillId="0" borderId="0" xfId="0" applyNumberFormat="1" applyFont="1" applyAlignment="1">
      <alignment horizontal="center"/>
    </xf>
    <xf numFmtId="0" fontId="41" fillId="0" borderId="0" xfId="0" applyFont="1" applyAlignment="1">
      <alignment horizontal="center"/>
    </xf>
    <xf numFmtId="0" fontId="39" fillId="0" borderId="0" xfId="6" applyFont="1" applyAlignment="1">
      <alignment horizontal="left"/>
    </xf>
    <xf numFmtId="0" fontId="6" fillId="12" borderId="0" xfId="0" applyFont="1" applyFill="1" applyAlignment="1">
      <alignment horizontal="left" vertical="center"/>
    </xf>
    <xf numFmtId="0" fontId="6" fillId="12" borderId="0" xfId="0" applyFont="1" applyFill="1" applyAlignment="1">
      <alignment horizontal="center" vertical="center"/>
    </xf>
    <xf numFmtId="0" fontId="23" fillId="12" borderId="5" xfId="5" applyNumberFormat="1" applyFont="1" applyFill="1" applyAlignment="1">
      <alignment horizontal="left"/>
    </xf>
    <xf numFmtId="165" fontId="23" fillId="12" borderId="5" xfId="5" applyFont="1" applyFill="1"/>
    <xf numFmtId="0" fontId="10" fillId="13" borderId="0" xfId="6" applyFill="1" applyAlignment="1">
      <alignment horizontal="left"/>
    </xf>
    <xf numFmtId="0" fontId="27" fillId="13" borderId="0" xfId="6" applyFont="1" applyFill="1" applyAlignment="1">
      <alignment horizontal="center"/>
    </xf>
    <xf numFmtId="0" fontId="10" fillId="13" borderId="0" xfId="6" applyFill="1"/>
    <xf numFmtId="0" fontId="10" fillId="13" borderId="0" xfId="6" applyFill="1" applyBorder="1" applyAlignment="1">
      <alignment horizontal="left"/>
    </xf>
    <xf numFmtId="0" fontId="0" fillId="13" borderId="0" xfId="0" applyFill="1"/>
    <xf numFmtId="0" fontId="31" fillId="13" borderId="0" xfId="6" applyFont="1" applyFill="1" applyAlignment="1">
      <alignment horizontal="center"/>
    </xf>
    <xf numFmtId="0" fontId="10" fillId="13" borderId="0" xfId="6" applyFill="1" applyBorder="1"/>
    <xf numFmtId="170" fontId="23" fillId="12" borderId="5" xfId="0" applyNumberFormat="1" applyFont="1" applyFill="1" applyBorder="1" applyAlignment="1">
      <alignment horizontal="left" vertical="center"/>
    </xf>
    <xf numFmtId="0" fontId="23" fillId="12" borderId="5" xfId="0" applyFont="1" applyFill="1" applyBorder="1" applyAlignment="1">
      <alignment horizontal="center" vertical="center"/>
    </xf>
    <xf numFmtId="0" fontId="0" fillId="0" borderId="0" xfId="0" quotePrefix="1" applyAlignment="1">
      <alignment vertical="top"/>
    </xf>
    <xf numFmtId="0" fontId="46" fillId="0" borderId="0" xfId="12" applyFont="1" applyAlignment="1">
      <alignment vertical="top"/>
    </xf>
    <xf numFmtId="9" fontId="1" fillId="0" borderId="1" xfId="2" applyFont="1" applyFill="1" applyBorder="1"/>
    <xf numFmtId="0" fontId="51" fillId="10" borderId="7" xfId="0" applyFont="1" applyFill="1" applyBorder="1" applyAlignment="1">
      <alignment vertical="top"/>
    </xf>
    <xf numFmtId="0" fontId="52" fillId="0" borderId="0" xfId="6" applyFont="1" applyFill="1" applyBorder="1"/>
    <xf numFmtId="43" fontId="5" fillId="15" borderId="6" xfId="1" applyFont="1" applyFill="1" applyBorder="1" applyAlignment="1" applyProtection="1">
      <alignment horizontal="right"/>
      <protection locked="0"/>
    </xf>
    <xf numFmtId="164" fontId="5" fillId="0" borderId="1" xfId="1" applyNumberFormat="1" applyFont="1" applyFill="1" applyBorder="1"/>
    <xf numFmtId="0" fontId="0" fillId="0" borderId="0" xfId="0" applyAlignment="1">
      <alignment horizontal="right"/>
    </xf>
    <xf numFmtId="169" fontId="5" fillId="7" borderId="1" xfId="11" applyNumberFormat="1" applyFont="1" applyBorder="1" applyAlignment="1">
      <alignment horizontal="right"/>
    </xf>
    <xf numFmtId="164" fontId="1" fillId="0" borderId="1" xfId="1" applyNumberFormat="1" applyFont="1" applyFill="1" applyBorder="1"/>
    <xf numFmtId="0" fontId="3" fillId="0" borderId="0" xfId="0" applyFont="1" applyAlignment="1">
      <alignment horizontal="left" vertical="center" wrapText="1"/>
    </xf>
    <xf numFmtId="0" fontId="0" fillId="0" borderId="0" xfId="0" applyAlignment="1">
      <alignment horizontal="left" indent="1"/>
    </xf>
    <xf numFmtId="0" fontId="5" fillId="0" borderId="0" xfId="0" applyFont="1" applyAlignment="1">
      <alignment horizontal="left" indent="1"/>
    </xf>
    <xf numFmtId="0" fontId="39" fillId="13" borderId="0" xfId="6" applyFont="1" applyFill="1" applyAlignment="1">
      <alignment horizontal="center"/>
    </xf>
    <xf numFmtId="0" fontId="39" fillId="13" borderId="0" xfId="6" applyFont="1" applyFill="1" applyBorder="1" applyAlignment="1">
      <alignment horizontal="center"/>
    </xf>
    <xf numFmtId="164" fontId="5" fillId="0" borderId="1" xfId="1" applyNumberFormat="1" applyFont="1" applyBorder="1"/>
    <xf numFmtId="0" fontId="33" fillId="0" borderId="0" xfId="0" applyFont="1" applyAlignment="1">
      <alignment horizontal="left" indent="1"/>
    </xf>
    <xf numFmtId="0" fontId="49" fillId="0" borderId="0" xfId="0" applyFont="1" applyAlignment="1">
      <alignment vertical="top"/>
    </xf>
    <xf numFmtId="0" fontId="23" fillId="12" borderId="5" xfId="5" applyNumberFormat="1" applyFont="1" applyFill="1" applyAlignment="1" applyProtection="1">
      <alignment horizontal="left"/>
    </xf>
    <xf numFmtId="165" fontId="23" fillId="12" borderId="5" xfId="5" applyFont="1" applyFill="1" applyProtection="1"/>
    <xf numFmtId="165" fontId="42" fillId="12" borderId="5" xfId="5" applyFont="1" applyFill="1" applyProtection="1"/>
    <xf numFmtId="0" fontId="0" fillId="0" borderId="0" xfId="0" applyAlignment="1">
      <alignment horizontal="center" vertical="center"/>
    </xf>
    <xf numFmtId="165" fontId="42" fillId="0" borderId="0" xfId="5" applyFont="1" applyFill="1" applyBorder="1" applyProtection="1"/>
    <xf numFmtId="164" fontId="21" fillId="8" borderId="1" xfId="4" applyNumberFormat="1" applyFont="1" applyFill="1" applyBorder="1" applyAlignment="1" applyProtection="1">
      <alignment horizontal="right"/>
    </xf>
    <xf numFmtId="169" fontId="5" fillId="15" borderId="6" xfId="10" applyFont="1" applyFill="1" applyAlignment="1" applyProtection="1">
      <alignment horizontal="right"/>
    </xf>
    <xf numFmtId="0" fontId="0" fillId="7" borderId="0" xfId="11" applyFont="1" applyProtection="1"/>
    <xf numFmtId="0" fontId="10" fillId="0" borderId="0" xfId="6" applyProtection="1"/>
    <xf numFmtId="0" fontId="25" fillId="0" borderId="0" xfId="6" applyFont="1" applyBorder="1" applyAlignment="1" applyProtection="1">
      <alignment horizontal="left"/>
    </xf>
    <xf numFmtId="0" fontId="25" fillId="0" borderId="0" xfId="6" applyFont="1" applyProtection="1"/>
    <xf numFmtId="0" fontId="10" fillId="0" borderId="0" xfId="6" applyFill="1" applyBorder="1" applyProtection="1"/>
    <xf numFmtId="0" fontId="0" fillId="0" borderId="0" xfId="0" applyAlignment="1">
      <alignment horizontal="left" wrapText="1"/>
    </xf>
    <xf numFmtId="169" fontId="5" fillId="15" borderId="6" xfId="10" applyFont="1" applyFill="1" applyAlignment="1" applyProtection="1">
      <alignment horizontal="center"/>
    </xf>
    <xf numFmtId="0" fontId="6" fillId="3" borderId="0" xfId="0" applyFont="1" applyFill="1" applyAlignment="1">
      <alignment horizontal="left" vertical="center"/>
    </xf>
    <xf numFmtId="0" fontId="46" fillId="0" borderId="0" xfId="12" applyFont="1" applyAlignment="1" applyProtection="1">
      <alignment vertical="top"/>
    </xf>
    <xf numFmtId="171" fontId="47" fillId="0" borderId="0" xfId="0" applyNumberFormat="1" applyFont="1" applyAlignment="1">
      <alignment horizontal="center"/>
    </xf>
    <xf numFmtId="0" fontId="32" fillId="0" borderId="0" xfId="0" applyFont="1" applyAlignment="1">
      <alignment vertical="top"/>
    </xf>
    <xf numFmtId="169" fontId="0" fillId="0" borderId="0" xfId="0" applyNumberFormat="1" applyAlignment="1">
      <alignment vertical="top"/>
    </xf>
    <xf numFmtId="0" fontId="43" fillId="0" borderId="0" xfId="0" applyFont="1"/>
    <xf numFmtId="169" fontId="5" fillId="7" borderId="0" xfId="11" applyNumberFormat="1" applyFont="1" applyAlignment="1" applyProtection="1">
      <alignment horizontal="center"/>
    </xf>
    <xf numFmtId="0" fontId="5" fillId="14" borderId="0" xfId="0" applyFont="1" applyFill="1" applyAlignment="1">
      <alignment horizontal="center" vertical="center"/>
    </xf>
    <xf numFmtId="0" fontId="53" fillId="0" borderId="0" xfId="0" applyFont="1"/>
    <xf numFmtId="0" fontId="3" fillId="0" borderId="2" xfId="0" applyFont="1" applyBorder="1"/>
    <xf numFmtId="0" fontId="4" fillId="0" borderId="2" xfId="0" applyFont="1" applyBorder="1" applyAlignment="1">
      <alignment horizontal="center"/>
    </xf>
    <xf numFmtId="0" fontId="4" fillId="0" borderId="2" xfId="0" applyFont="1" applyBorder="1" applyAlignment="1">
      <alignment horizontal="center" vertical="center"/>
    </xf>
    <xf numFmtId="0" fontId="5" fillId="14" borderId="2" xfId="0" applyFont="1" applyFill="1" applyBorder="1" applyAlignment="1">
      <alignment horizontal="center" vertical="center"/>
    </xf>
    <xf numFmtId="164" fontId="0" fillId="0" borderId="1" xfId="0" applyNumberFormat="1" applyBorder="1" applyAlignment="1">
      <alignment vertical="center"/>
    </xf>
    <xf numFmtId="0" fontId="5" fillId="0" borderId="2" xfId="0" applyFont="1" applyBorder="1" applyAlignment="1">
      <alignment horizontal="center" vertical="center"/>
    </xf>
    <xf numFmtId="164" fontId="0" fillId="0" borderId="3" xfId="0" applyNumberFormat="1" applyBorder="1"/>
    <xf numFmtId="164" fontId="3" fillId="0" borderId="0" xfId="0" applyNumberFormat="1" applyFont="1"/>
    <xf numFmtId="0" fontId="0" fillId="0" borderId="0" xfId="0" applyAlignment="1">
      <alignment horizontal="center" wrapText="1"/>
    </xf>
    <xf numFmtId="0" fontId="10" fillId="0" borderId="0" xfId="6" applyBorder="1" applyAlignment="1" applyProtection="1">
      <alignment horizontal="left"/>
    </xf>
    <xf numFmtId="0" fontId="10" fillId="0" borderId="0" xfId="6" applyAlignment="1" applyProtection="1">
      <alignment horizontal="left"/>
    </xf>
    <xf numFmtId="170" fontId="23" fillId="12" borderId="0" xfId="0" applyNumberFormat="1" applyFont="1" applyFill="1" applyAlignment="1">
      <alignment horizontal="left" vertical="center"/>
    </xf>
    <xf numFmtId="169" fontId="5" fillId="15" borderId="6" xfId="10" applyFont="1" applyFill="1" applyAlignment="1">
      <alignment horizontal="right"/>
      <protection locked="0"/>
    </xf>
    <xf numFmtId="166" fontId="5" fillId="15" borderId="6" xfId="8" applyFont="1" applyFill="1" applyAlignment="1">
      <alignment horizontal="right"/>
      <protection locked="0"/>
    </xf>
    <xf numFmtId="0" fontId="56" fillId="16" borderId="0" xfId="13" applyAlignment="1">
      <alignment horizontal="center"/>
    </xf>
    <xf numFmtId="0" fontId="5" fillId="0" borderId="0" xfId="0" applyFont="1" applyAlignment="1">
      <alignment horizontal="left" vertical="center" wrapText="1"/>
    </xf>
    <xf numFmtId="0" fontId="5" fillId="0" borderId="0" xfId="0" applyFont="1" applyAlignment="1">
      <alignment horizontal="left" wrapText="1"/>
    </xf>
  </cellXfs>
  <cellStyles count="14">
    <cellStyle name="Accent3" xfId="4" builtinId="37"/>
    <cellStyle name="Bad" xfId="13" builtinId="27"/>
    <cellStyle name="Blocked" xfId="11" xr:uid="{8B94746D-5A65-4968-AF8E-639625BAB41A}"/>
    <cellStyle name="Check" xfId="9" xr:uid="{B8D28A2D-9BD4-4518-803B-E244AEBC4E6F}"/>
    <cellStyle name="Comma" xfId="1" builtinId="3"/>
    <cellStyle name="Header1" xfId="5" xr:uid="{50B9119B-679B-49DE-8730-83916C516D3E}"/>
    <cellStyle name="Header2" xfId="6" xr:uid="{4B7C0215-A5AF-417A-A01D-FE633097F27B}"/>
    <cellStyle name="Header3" xfId="7" xr:uid="{634ABE19-4F39-4294-BE53-B6BC9A49A53B}"/>
    <cellStyle name="Hyperlink" xfId="12" builtinId="8"/>
    <cellStyle name="InputPercent" xfId="8" xr:uid="{512D0A7C-936C-4B07-9B0F-2E47BF9A1EB1}"/>
    <cellStyle name="InputValue" xfId="10" xr:uid="{695C43F9-BF4E-44F2-90A4-A4F8F9D9CE45}"/>
    <cellStyle name="Neutral" xfId="3" builtinId="28"/>
    <cellStyle name="Normal" xfId="0" builtinId="0"/>
    <cellStyle name="Percent" xfId="2" builtinId="5"/>
  </cellStyles>
  <dxfs count="0"/>
  <tableStyles count="0" defaultTableStyle="TableStyleMedium2" defaultPivotStyle="PivotStyleLight16"/>
  <colors>
    <mruColors>
      <color rgb="FF2E2E38"/>
      <color rgb="FFFFCCFF"/>
      <color rgb="FFFFFF99"/>
      <color rgb="FFFF4136"/>
      <color rgb="FF9AFFC1"/>
      <color rgb="FFFFE6AF"/>
      <color rgb="FF198E7D"/>
      <color rgb="FFA5A5A5"/>
      <color rgb="FF198D7D"/>
      <color rgb="FF0A39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960" b="1" i="0" u="none" strike="noStrike" kern="1200" spc="0" baseline="0">
                <a:solidFill>
                  <a:srgbClr val="2E2E38"/>
                </a:solidFill>
                <a:latin typeface="Arial" panose="020B0604020202020204" pitchFamily="34" charset="0"/>
                <a:ea typeface="Arial"/>
                <a:cs typeface="Arial"/>
              </a:defRPr>
            </a:pPr>
            <a:r>
              <a:rPr lang="en-US" sz="960" b="1" i="0" u="none">
                <a:solidFill>
                  <a:srgbClr val="2E2E38"/>
                </a:solidFill>
                <a:latin typeface="Arial" panose="020B0604020202020204" pitchFamily="34" charset="0"/>
              </a:rPr>
              <a:t>Adjusted Net Operational Revenue (</a:t>
            </a:r>
            <a:r>
              <a:rPr lang="en-US" sz="960" b="1" i="0" u="none" strike="noStrike" baseline="0">
                <a:effectLst/>
              </a:rPr>
              <a:t>Cumulative)</a:t>
            </a:r>
            <a:r>
              <a:rPr lang="en-US" sz="960" b="1" i="0" u="none">
                <a:solidFill>
                  <a:srgbClr val="2E2E38"/>
                </a:solidFill>
                <a:latin typeface="Arial" panose="020B0604020202020204" pitchFamily="34" charset="0"/>
              </a:rPr>
              <a:t>,</a:t>
            </a:r>
            <a:r>
              <a:rPr lang="en-US" sz="960" b="1" i="0" u="none" baseline="0">
                <a:solidFill>
                  <a:srgbClr val="2E2E38"/>
                </a:solidFill>
                <a:latin typeface="Arial" panose="020B0604020202020204" pitchFamily="34" charset="0"/>
              </a:rPr>
              <a:t> </a:t>
            </a:r>
            <a:r>
              <a:rPr lang="en-US" sz="960" b="1" i="0" u="none">
                <a:solidFill>
                  <a:srgbClr val="2E2E38"/>
                </a:solidFill>
                <a:latin typeface="Arial" panose="020B0604020202020204" pitchFamily="34" charset="0"/>
              </a:rPr>
              <a:t>Revenue Floor, and Revenue Ceiling for the Support Year</a:t>
            </a:r>
          </a:p>
        </c:rich>
      </c:tx>
      <c:layout>
        <c:manualLayout>
          <c:xMode val="edge"/>
          <c:yMode val="edge"/>
          <c:x val="0.16998304899387576"/>
          <c:y val="2.2572915720072372E-2"/>
        </c:manualLayout>
      </c:layout>
      <c:overlay val="0"/>
      <c:spPr>
        <a:noFill/>
        <a:ln>
          <a:noFill/>
        </a:ln>
        <a:effectLst/>
      </c:spPr>
      <c:txPr>
        <a:bodyPr rot="0" spcFirstLastPara="1" vertOverflow="ellipsis" vert="horz" wrap="square" anchor="ctr" anchorCtr="1"/>
        <a:lstStyle/>
        <a:p>
          <a:pPr>
            <a:defRPr sz="960" b="1" i="0" u="none" strike="noStrike" kern="1200" spc="0" baseline="0">
              <a:solidFill>
                <a:srgbClr val="2E2E38"/>
              </a:solidFill>
              <a:latin typeface="Arial" panose="020B0604020202020204" pitchFamily="34" charset="0"/>
              <a:ea typeface="Arial"/>
              <a:cs typeface="Arial"/>
            </a:defRPr>
          </a:pPr>
          <a:endParaRPr lang="en-US"/>
        </a:p>
      </c:txPr>
    </c:title>
    <c:autoTitleDeleted val="0"/>
    <c:plotArea>
      <c:layout>
        <c:manualLayout>
          <c:layoutTarget val="inner"/>
          <c:xMode val="edge"/>
          <c:yMode val="edge"/>
          <c:x val="0.13251388634560216"/>
          <c:y val="0.11126234626851141"/>
          <c:w val="0.85220248874425553"/>
          <c:h val="0.75610102762578402"/>
        </c:manualLayout>
      </c:layout>
      <c:lineChart>
        <c:grouping val="standard"/>
        <c:varyColors val="0"/>
        <c:ser>
          <c:idx val="0"/>
          <c:order val="0"/>
          <c:tx>
            <c:strRef>
              <c:f>Graph!$E$12</c:f>
              <c:strCache>
                <c:ptCount val="1"/>
                <c:pt idx="0">
                  <c:v>Annual Revenue Floor</c:v>
                </c:pt>
              </c:strCache>
            </c:strRef>
          </c:tx>
          <c:spPr>
            <a:ln w="28575" cap="rnd">
              <a:solidFill>
                <a:srgbClr val="2DB757"/>
              </a:solidFill>
              <a:prstDash val="dash"/>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1B6E-4E9F-BE85-A4D7EEA2D2B9}"/>
                </c:ext>
              </c:extLst>
            </c:dLbl>
            <c:dLbl>
              <c:idx val="1"/>
              <c:delete val="1"/>
              <c:extLst>
                <c:ext xmlns:c15="http://schemas.microsoft.com/office/drawing/2012/chart" uri="{CE6537A1-D6FC-4f65-9D91-7224C49458BB}"/>
                <c:ext xmlns:c16="http://schemas.microsoft.com/office/drawing/2014/chart" uri="{C3380CC4-5D6E-409C-BE32-E72D297353CC}">
                  <c16:uniqueId val="{00000001-1B6E-4E9F-BE85-A4D7EEA2D2B9}"/>
                </c:ext>
              </c:extLst>
            </c:dLbl>
            <c:dLbl>
              <c:idx val="2"/>
              <c:delete val="1"/>
              <c:extLst>
                <c:ext xmlns:c15="http://schemas.microsoft.com/office/drawing/2012/chart" uri="{CE6537A1-D6FC-4f65-9D91-7224C49458BB}"/>
                <c:ext xmlns:c16="http://schemas.microsoft.com/office/drawing/2014/chart" uri="{C3380CC4-5D6E-409C-BE32-E72D297353CC}">
                  <c16:uniqueId val="{00000002-1B6E-4E9F-BE85-A4D7EEA2D2B9}"/>
                </c:ext>
              </c:extLst>
            </c:dLbl>
            <c:dLbl>
              <c:idx val="3"/>
              <c:layout>
                <c:manualLayout>
                  <c:x val="-1.5322135182689422E-3"/>
                  <c:y val="0"/>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B6E-4E9F-BE85-A4D7EEA2D2B9}"/>
                </c:ext>
              </c:extLst>
            </c:dLbl>
            <c:numFmt formatCode="#,##0.0" sourceLinked="0"/>
            <c:spPr>
              <a:noFill/>
              <a:ln>
                <a:noFill/>
              </a:ln>
              <a:effectLst/>
              <a:extLst>
                <a:ext uri="{909E8E84-426E-40DD-AFC4-6F175D3DCCD1}">
                  <a14:hiddenFill xmlns:a14="http://schemas.microsoft.com/office/drawing/2010/main">
                    <a:solidFill>
                      <a:srgbClr val="FFFFFF">
                        <a:alpha val="0"/>
                      </a:srgbClr>
                    </a:solidFill>
                  </a14:hiddenFill>
                </a:ext>
                <a:ext uri="{91240B29-F687-4F45-9708-019B960494DF}">
                  <a14:hiddenLine xmlns:a14="http://schemas.microsoft.com/office/drawing/2010/main">
                    <a:noFill/>
                  </a14:hiddenLine>
                </a:ext>
              </a:extLst>
            </c:spPr>
            <c:txPr>
              <a:bodyPr rot="0" spcFirstLastPara="1" vertOverflow="ellipsis" vert="horz" wrap="square" anchor="ctr" anchorCtr="0"/>
              <a:lstStyle/>
              <a:p>
                <a:pPr algn="ctr" rtl="0">
                  <a:defRPr lang="en-US" sz="800" b="0" i="0" u="none" strike="noStrike" kern="1200" baseline="0">
                    <a:solidFill>
                      <a:srgbClr val="2E2E38"/>
                    </a:solidFill>
                    <a:latin typeface="Arial"/>
                    <a:ea typeface="Arial"/>
                    <a:cs typeface="Arial"/>
                  </a:defRPr>
                </a:pPr>
                <a:endParaRPr lang="en-US"/>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rgbClr val="FFE600"/>
                      </a:solidFill>
                      <a:prstDash val="solid"/>
                      <a:round/>
                    </a:ln>
                    <a:effectLst/>
                  </c:spPr>
                </c15:leaderLines>
              </c:ext>
            </c:extLst>
          </c:dLbls>
          <c:cat>
            <c:strRef>
              <c:f>Graph!$D$13:$D$16</c:f>
              <c:strCache>
                <c:ptCount val="4"/>
                <c:pt idx="0">
                  <c:v>Quarter 1</c:v>
                </c:pt>
                <c:pt idx="1">
                  <c:v>Quarter 2</c:v>
                </c:pt>
                <c:pt idx="2">
                  <c:v>Quarter 3</c:v>
                </c:pt>
                <c:pt idx="3">
                  <c:v>Quarter 4</c:v>
                </c:pt>
              </c:strCache>
            </c:strRef>
          </c:cat>
          <c:val>
            <c:numRef>
              <c:f>Graph!$E$13:$E$16</c:f>
              <c:numCache>
                <c:formatCode>_-* #,##0_-;\-* #,##0_-;_-* "-"??_-;_-@_-</c:formatCode>
                <c:ptCount val="4"/>
                <c:pt idx="0">
                  <c:v>10000000</c:v>
                </c:pt>
                <c:pt idx="1">
                  <c:v>10000000</c:v>
                </c:pt>
                <c:pt idx="2">
                  <c:v>10000000</c:v>
                </c:pt>
                <c:pt idx="3">
                  <c:v>10000000</c:v>
                </c:pt>
              </c:numCache>
            </c:numRef>
          </c:val>
          <c:smooth val="0"/>
          <c:extLst>
            <c:ext xmlns:c16="http://schemas.microsoft.com/office/drawing/2014/chart" uri="{C3380CC4-5D6E-409C-BE32-E72D297353CC}">
              <c16:uniqueId val="{00000004-1B6E-4E9F-BE85-A4D7EEA2D2B9}"/>
            </c:ext>
          </c:extLst>
        </c:ser>
        <c:ser>
          <c:idx val="1"/>
          <c:order val="1"/>
          <c:tx>
            <c:strRef>
              <c:f>Graph!$F$12</c:f>
              <c:strCache>
                <c:ptCount val="1"/>
                <c:pt idx="0">
                  <c:v>Annual Revenue Ceiling</c:v>
                </c:pt>
              </c:strCache>
            </c:strRef>
          </c:tx>
          <c:spPr>
            <a:ln w="28575" cap="rnd">
              <a:solidFill>
                <a:srgbClr val="FF4136"/>
              </a:solidFill>
              <a:prstDash val="dash"/>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5-1B6E-4E9F-BE85-A4D7EEA2D2B9}"/>
                </c:ext>
              </c:extLst>
            </c:dLbl>
            <c:dLbl>
              <c:idx val="1"/>
              <c:delete val="1"/>
              <c:extLst>
                <c:ext xmlns:c15="http://schemas.microsoft.com/office/drawing/2012/chart" uri="{CE6537A1-D6FC-4f65-9D91-7224C49458BB}"/>
                <c:ext xmlns:c16="http://schemas.microsoft.com/office/drawing/2014/chart" uri="{C3380CC4-5D6E-409C-BE32-E72D297353CC}">
                  <c16:uniqueId val="{00000006-1B6E-4E9F-BE85-A4D7EEA2D2B9}"/>
                </c:ext>
              </c:extLst>
            </c:dLbl>
            <c:dLbl>
              <c:idx val="2"/>
              <c:delete val="1"/>
              <c:extLst>
                <c:ext xmlns:c15="http://schemas.microsoft.com/office/drawing/2012/chart" uri="{CE6537A1-D6FC-4f65-9D91-7224C49458BB}"/>
                <c:ext xmlns:c16="http://schemas.microsoft.com/office/drawing/2014/chart" uri="{C3380CC4-5D6E-409C-BE32-E72D297353CC}">
                  <c16:uniqueId val="{00000007-1B6E-4E9F-BE85-A4D7EEA2D2B9}"/>
                </c:ext>
              </c:extLst>
            </c:dLbl>
            <c:dLbl>
              <c:idx val="3"/>
              <c:layout>
                <c:manualLayout>
                  <c:x val="-5.9653416511814307E-3"/>
                  <c:y val="2.9737423434791223E-17"/>
                </c:manualLayout>
              </c:layout>
              <c:numFmt formatCode="#,##0.0" sourceLinked="0"/>
              <c:spPr>
                <a:noFill/>
                <a:ln>
                  <a:noFill/>
                </a:ln>
                <a:effectLst/>
                <a:extLst>
                  <a:ext uri="{909E8E84-426E-40DD-AFC4-6F175D3DCCD1}">
                    <a14:hiddenFill xmlns:a14="http://schemas.microsoft.com/office/drawing/2010/main">
                      <a:solidFill>
                        <a:srgbClr val="FFFFFF">
                          <a:alpha val="0"/>
                        </a:srgbClr>
                      </a:solidFill>
                    </a14:hiddenFill>
                  </a:ext>
                  <a:ext uri="{91240B29-F687-4F45-9708-019B960494DF}">
                    <a14:hiddenLine xmlns:a14="http://schemas.microsoft.com/office/drawing/2010/main">
                      <a:noFill/>
                    </a14:hiddenLine>
                  </a:ext>
                </a:extLst>
              </c:spPr>
              <c:txPr>
                <a:bodyPr rot="0" spcFirstLastPara="1" vertOverflow="ellipsis" vert="horz" wrap="square" anchor="ctr" anchorCtr="1"/>
                <a:lstStyle/>
                <a:p>
                  <a:pPr>
                    <a:defRPr sz="800" b="0" i="0" u="none" strike="noStrike" kern="1200" baseline="0">
                      <a:solidFill>
                        <a:srgbClr val="2E2E38"/>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B6E-4E9F-BE85-A4D7EEA2D2B9}"/>
                </c:ext>
              </c:extLst>
            </c:dLbl>
            <c:numFmt formatCode="&quot;$&quot;0.00,,&quot;&quot;;[Red]&quot;$&quot;\-0.00,,&quot;&quot;" sourceLinked="0"/>
            <c:spPr>
              <a:noFill/>
              <a:ln>
                <a:noFill/>
              </a:ln>
              <a:effectLst/>
              <a:extLst>
                <a:ext uri="{909E8E84-426E-40DD-AFC4-6F175D3DCCD1}">
                  <a14:hiddenFill xmlns:a14="http://schemas.microsoft.com/office/drawing/2010/main">
                    <a:solidFill>
                      <a:srgbClr val="FFFFFF">
                        <a:alpha val="0"/>
                      </a:srgbClr>
                    </a:solidFill>
                  </a14:hiddenFill>
                </a:ext>
                <a:ext uri="{91240B29-F687-4F45-9708-019B960494DF}">
                  <a14:hiddenLine xmlns:a14="http://schemas.microsoft.com/office/drawing/2010/main">
                    <a:noFill/>
                  </a14:hiddenLine>
                </a:ext>
              </a:extLst>
            </c:spPr>
            <c:txPr>
              <a:bodyPr rot="0" spcFirstLastPara="1" vertOverflow="ellipsis" vert="horz" wrap="square" anchor="ctr" anchorCtr="1"/>
              <a:lstStyle/>
              <a:p>
                <a:pPr>
                  <a:defRPr sz="800" b="0" i="0" u="none" strike="noStrike" kern="1200" baseline="0">
                    <a:solidFill>
                      <a:srgbClr val="2E2E38"/>
                    </a:solidFill>
                    <a:latin typeface="Arial"/>
                    <a:ea typeface="Arial"/>
                    <a:cs typeface="Arial"/>
                  </a:defRPr>
                </a:pPr>
                <a:endParaRPr lang="en-US"/>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rgbClr val="2E2E38"/>
                      </a:solidFill>
                      <a:prstDash val="solid"/>
                      <a:round/>
                    </a:ln>
                    <a:effectLst/>
                  </c:spPr>
                </c15:leaderLines>
              </c:ext>
            </c:extLst>
          </c:dLbls>
          <c:cat>
            <c:strRef>
              <c:f>Graph!$D$13:$D$16</c:f>
              <c:strCache>
                <c:ptCount val="4"/>
                <c:pt idx="0">
                  <c:v>Quarter 1</c:v>
                </c:pt>
                <c:pt idx="1">
                  <c:v>Quarter 2</c:v>
                </c:pt>
                <c:pt idx="2">
                  <c:v>Quarter 3</c:v>
                </c:pt>
                <c:pt idx="3">
                  <c:v>Quarter 4</c:v>
                </c:pt>
              </c:strCache>
            </c:strRef>
          </c:cat>
          <c:val>
            <c:numRef>
              <c:f>Graph!$F$13:$F$16</c:f>
              <c:numCache>
                <c:formatCode>_-* #,##0_-;\-* #,##0_-;_-* "-"??_-;_-@_-</c:formatCode>
                <c:ptCount val="4"/>
                <c:pt idx="0">
                  <c:v>20000000</c:v>
                </c:pt>
                <c:pt idx="1">
                  <c:v>20000000</c:v>
                </c:pt>
                <c:pt idx="2">
                  <c:v>20000000</c:v>
                </c:pt>
                <c:pt idx="3">
                  <c:v>20000000</c:v>
                </c:pt>
              </c:numCache>
            </c:numRef>
          </c:val>
          <c:smooth val="0"/>
          <c:extLst>
            <c:ext xmlns:c16="http://schemas.microsoft.com/office/drawing/2014/chart" uri="{C3380CC4-5D6E-409C-BE32-E72D297353CC}">
              <c16:uniqueId val="{00000009-1B6E-4E9F-BE85-A4D7EEA2D2B9}"/>
            </c:ext>
          </c:extLst>
        </c:ser>
        <c:dLbls>
          <c:dLblPos val="l"/>
          <c:showLegendKey val="0"/>
          <c:showVal val="1"/>
          <c:showCatName val="0"/>
          <c:showSerName val="0"/>
          <c:showPercent val="0"/>
          <c:showBubbleSize val="0"/>
        </c:dLbls>
        <c:marker val="1"/>
        <c:smooth val="0"/>
        <c:axId val="1057175727"/>
        <c:axId val="1184408943"/>
      </c:lineChart>
      <c:scatterChart>
        <c:scatterStyle val="lineMarker"/>
        <c:varyColors val="0"/>
        <c:ser>
          <c:idx val="3"/>
          <c:order val="2"/>
          <c:tx>
            <c:strRef>
              <c:f>Graph!$H$12</c:f>
              <c:strCache>
                <c:ptCount val="1"/>
                <c:pt idx="0">
                  <c:v>Cumulative Adjusted Operational Revenue</c:v>
                </c:pt>
              </c:strCache>
            </c:strRef>
          </c:tx>
          <c:spPr>
            <a:ln w="28575" cap="rnd">
              <a:solidFill>
                <a:schemeClr val="tx1"/>
              </a:solidFill>
              <a:round/>
            </a:ln>
            <a:effectLst/>
          </c:spPr>
          <c:marker>
            <c:symbol val="none"/>
          </c:marker>
          <c:dLbls>
            <c:numFmt formatCode="#,##0.00" sourceLinked="0"/>
            <c:spPr>
              <a:noFill/>
              <a:ln>
                <a:noFill/>
              </a:ln>
              <a:effectLst/>
              <a:extLst>
                <a:ext uri="{909E8E84-426E-40DD-AFC4-6F175D3DCCD1}">
                  <a14:hiddenFill xmlns:a14="http://schemas.microsoft.com/office/drawing/2010/main">
                    <a:solidFill>
                      <a:srgbClr val="FFFFFF">
                        <a:alpha val="0"/>
                      </a:srgbClr>
                    </a:solidFill>
                  </a14:hiddenFill>
                </a:ext>
                <a:ext uri="{91240B29-F687-4F45-9708-019B960494DF}">
                  <a14:hiddenLine xmlns:a14="http://schemas.microsoft.com/office/drawing/2010/main">
                    <a:noFill/>
                  </a14:hiddenLine>
                </a:ext>
              </a:extLst>
            </c:spPr>
            <c:txPr>
              <a:bodyPr rot="0" spcFirstLastPara="1" vertOverflow="ellipsis" vert="horz" wrap="square" anchor="ctr" anchorCtr="1"/>
              <a:lstStyle/>
              <a:p>
                <a:pPr>
                  <a:defRPr sz="800" b="0" i="0" u="none" strike="noStrike" kern="1200" baseline="0">
                    <a:solidFill>
                      <a:srgbClr val="2E2E38"/>
                    </a:solidFill>
                    <a:latin typeface="Arial"/>
                    <a:ea typeface="Arial"/>
                    <a:cs typeface="Arial"/>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rgbClr val="EAEAED"/>
                      </a:solidFill>
                      <a:prstDash val="solid"/>
                      <a:round/>
                    </a:ln>
                    <a:effectLst/>
                  </c:spPr>
                </c15:leaderLines>
              </c:ext>
            </c:extLst>
          </c:dLbls>
          <c:xVal>
            <c:strRef>
              <c:f>Graph!$D$13:$D$16</c:f>
              <c:strCache>
                <c:ptCount val="4"/>
                <c:pt idx="0">
                  <c:v>Quarter 1</c:v>
                </c:pt>
                <c:pt idx="1">
                  <c:v>Quarter 2</c:v>
                </c:pt>
                <c:pt idx="2">
                  <c:v>Quarter 3</c:v>
                </c:pt>
                <c:pt idx="3">
                  <c:v>Quarter 4</c:v>
                </c:pt>
              </c:strCache>
            </c:strRef>
          </c:xVal>
          <c:yVal>
            <c:numRef>
              <c:f>Graph!$H$13:$H$16</c:f>
              <c:numCache>
                <c:formatCode>_-* #,##0_-;\-* #,##0_-;_-* "-"??_-;_-@_-</c:formatCode>
                <c:ptCount val="4"/>
                <c:pt idx="0">
                  <c:v>2000000</c:v>
                </c:pt>
                <c:pt idx="1">
                  <c:v>3500000</c:v>
                </c:pt>
                <c:pt idx="2">
                  <c:v>17500000</c:v>
                </c:pt>
                <c:pt idx="3">
                  <c:v>20500000</c:v>
                </c:pt>
              </c:numCache>
            </c:numRef>
          </c:yVal>
          <c:smooth val="0"/>
          <c:extLst>
            <c:ext xmlns:c16="http://schemas.microsoft.com/office/drawing/2014/chart" uri="{C3380CC4-5D6E-409C-BE32-E72D297353CC}">
              <c16:uniqueId val="{0000000A-1B6E-4E9F-BE85-A4D7EEA2D2B9}"/>
            </c:ext>
          </c:extLst>
        </c:ser>
        <c:dLbls>
          <c:dLblPos val="l"/>
          <c:showLegendKey val="0"/>
          <c:showVal val="1"/>
          <c:showCatName val="0"/>
          <c:showSerName val="0"/>
          <c:showPercent val="0"/>
          <c:showBubbleSize val="0"/>
        </c:dLbls>
        <c:axId val="1057175727"/>
        <c:axId val="1184408943"/>
      </c:scatterChart>
      <c:catAx>
        <c:axId val="1057175727"/>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a:ea typeface="Arial"/>
                <a:cs typeface="Arial"/>
              </a:defRPr>
            </a:pPr>
            <a:endParaRPr lang="en-US"/>
          </a:p>
        </c:txPr>
        <c:crossAx val="1184408943"/>
        <c:crosses val="autoZero"/>
        <c:auto val="1"/>
        <c:lblAlgn val="ctr"/>
        <c:lblOffset val="100"/>
        <c:noMultiLvlLbl val="0"/>
      </c:catAx>
      <c:valAx>
        <c:axId val="1184408943"/>
        <c:scaling>
          <c:orientation val="minMax"/>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sz="800" b="0" i="0" u="none" strike="noStrike" kern="1200" baseline="0">
                    <a:solidFill>
                      <a:srgbClr val="2E2E38"/>
                    </a:solidFill>
                    <a:latin typeface="Arial"/>
                    <a:ea typeface="Arial"/>
                    <a:cs typeface="Arial"/>
                  </a:defRPr>
                </a:pPr>
                <a:r>
                  <a:rPr lang="en-AU"/>
                  <a:t>Revenue ($</a:t>
                </a:r>
                <a:r>
                  <a:rPr lang="en-AU" baseline="0"/>
                  <a:t> million</a:t>
                </a:r>
                <a:r>
                  <a:rPr lang="en-AU"/>
                  <a:t>)</a:t>
                </a:r>
              </a:p>
            </c:rich>
          </c:tx>
          <c:overlay val="0"/>
          <c:spPr>
            <a:noFill/>
            <a:ln>
              <a:noFill/>
            </a:ln>
            <a:effectLst/>
            <a:extLst>
              <a:ext uri="{909E8E84-426E-40DD-AFC4-6F175D3DCCD1}">
                <a14:hiddenFill xmlns:a14="http://schemas.microsoft.com/office/drawing/2010/main">
                  <a:solidFill>
                    <a:srgbClr val="FFFFFF">
                      <a:alpha val="0"/>
                    </a:srgbClr>
                  </a:solidFill>
                </a14:hiddenFill>
              </a:ext>
            </a:extLst>
          </c:spPr>
          <c:txPr>
            <a:bodyPr rot="-5400000" spcFirstLastPara="1" vertOverflow="ellipsis" vert="horz" wrap="square" anchor="ctr" anchorCtr="1"/>
            <a:lstStyle/>
            <a:p>
              <a:pPr>
                <a:defRPr sz="800" b="0" i="0" u="none" strike="noStrike" kern="1200" baseline="0">
                  <a:solidFill>
                    <a:srgbClr val="2E2E38"/>
                  </a:solidFill>
                  <a:latin typeface="Arial"/>
                  <a:ea typeface="Arial"/>
                  <a:cs typeface="Arial"/>
                </a:defRPr>
              </a:pPr>
              <a:endParaRPr lang="en-US"/>
            </a:p>
          </c:txPr>
        </c:title>
        <c:numFmt formatCode="#,##0_);[Red]\(#,##0\);\-_)" sourceLinked="0"/>
        <c:majorTickMark val="none"/>
        <c:minorTickMark val="none"/>
        <c:tickLblPos val="nextTo"/>
        <c:spPr>
          <a:noFill/>
          <a:ln w="9525">
            <a:solidFill>
              <a:srgbClr val="2E2E38"/>
            </a:solidFill>
            <a:prstDash val="solid"/>
          </a:ln>
          <a:effectLst/>
          <a:extLst>
            <a:ext uri="{909E8E84-426E-40DD-AFC4-6F175D3DCCD1}">
              <a14:hiddenFill xmlns:a14="http://schemas.microsoft.com/office/drawing/2010/main">
                <a:noFill/>
              </a14:hiddenFill>
            </a:ext>
          </a:extLst>
        </c:spPr>
        <c:txPr>
          <a:bodyPr rot="-60000000" spcFirstLastPara="1" vertOverflow="ellipsis" vert="horz" wrap="square" anchor="ctr" anchorCtr="1"/>
          <a:lstStyle/>
          <a:p>
            <a:pPr algn="ctr">
              <a:defRPr lang="en-US" sz="800" b="0" i="0" u="none" strike="noStrike" kern="1200" baseline="0">
                <a:solidFill>
                  <a:srgbClr val="2E2E38"/>
                </a:solidFill>
                <a:latin typeface="Arial"/>
                <a:ea typeface="Arial"/>
                <a:cs typeface="Arial"/>
              </a:defRPr>
            </a:pPr>
            <a:endParaRPr lang="en-US"/>
          </a:p>
        </c:txPr>
        <c:crossAx val="1057175727"/>
        <c:crosses val="autoZero"/>
        <c:crossBetween val="between"/>
        <c:minorUnit val="500000"/>
        <c:dispUnits>
          <c:builtInUnit val="millions"/>
        </c:dispUnits>
      </c:valAx>
      <c:spPr>
        <a:noFill/>
        <a:ln w="25400">
          <a:noFill/>
        </a:ln>
        <a:effectLst/>
      </c:spPr>
    </c:plotArea>
    <c:legend>
      <c:legendPos val="b"/>
      <c:layout>
        <c:manualLayout>
          <c:xMode val="edge"/>
          <c:yMode val="edge"/>
          <c:x val="6.7290295904792727E-2"/>
          <c:y val="0.91134838145231845"/>
          <c:w val="0.90014180519101783"/>
          <c:h val="8.8651490949464923E-2"/>
        </c:manualLayout>
      </c:layout>
      <c:overlay val="0"/>
      <c:spPr>
        <a:noFill/>
        <a:ln>
          <a:noFill/>
        </a:ln>
        <a:effectLst/>
        <a:extLst>
          <a:ext uri="{909E8E84-426E-40DD-AFC4-6F175D3DCCD1}">
            <a14:hiddenFill xmlns:a14="http://schemas.microsoft.com/office/drawing/2010/main">
              <a:solidFill>
                <a:srgbClr val="FFFFFF">
                  <a:alpha val="0"/>
                </a:srgbClr>
              </a:solidFill>
            </a14:hiddenFill>
          </a:ext>
        </a:extLst>
      </c:spPr>
      <c:txPr>
        <a:bodyPr rot="0" spcFirstLastPara="1" vertOverflow="ellipsis" vert="horz" wrap="square" anchor="ctr" anchorCtr="1"/>
        <a:lstStyle/>
        <a:p>
          <a:pPr>
            <a:defRPr sz="700" b="0" i="0" u="none" strike="noStrike" kern="1200" baseline="0">
              <a:solidFill>
                <a:srgbClr val="2E2E38"/>
              </a:solidFill>
              <a:latin typeface="Arial"/>
              <a:ea typeface="Arial"/>
              <a:cs typeface="Arial"/>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rgbClr val="FFFFFF"/>
    </a:solidFill>
    <a:ln w="3175" cap="flat" cmpd="sng" algn="ctr">
      <a:solidFill>
        <a:schemeClr val="bg2">
          <a:lumMod val="90000"/>
        </a:schemeClr>
      </a:solidFill>
      <a:round/>
    </a:ln>
    <a:effectLst/>
  </c:spPr>
  <c:txPr>
    <a:bodyPr/>
    <a:lstStyle/>
    <a:p>
      <a:pPr>
        <a:defRPr sz="800">
          <a:latin typeface="Arial"/>
          <a:ea typeface="Arial"/>
          <a:cs typeface="Arial"/>
        </a:defRPr>
      </a:pPr>
      <a:endParaRPr lang="en-US"/>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AU"/>
              <a:t>Annual Reconciliation Payment</a:t>
            </a:r>
          </a:p>
        </c:rich>
      </c:tx>
      <c:overlay val="0"/>
    </c:title>
    <c:autoTitleDeleted val="0"/>
    <c:plotArea>
      <c:layout/>
      <c:barChart>
        <c:barDir val="col"/>
        <c:grouping val="stacked"/>
        <c:varyColors val="0"/>
        <c:ser>
          <c:idx val="4"/>
          <c:order val="1"/>
          <c:spPr>
            <a:solidFill>
              <a:schemeClr val="bg2">
                <a:lumMod val="90000"/>
              </a:schemeClr>
            </a:solidFill>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Graph!$D$21:$D$25</c:f>
              <c:strCache>
                <c:ptCount val="5"/>
                <c:pt idx="0">
                  <c:v>Aggregate of Quarterly Payments (Q1-Q3)</c:v>
                </c:pt>
                <c:pt idx="1">
                  <c:v>Annual Support Amount</c:v>
                </c:pt>
                <c:pt idx="2">
                  <c:v>Aggregate Annual Rebate</c:v>
                </c:pt>
                <c:pt idx="3">
                  <c:v>Annual Revenue Sharing Amount </c:v>
                </c:pt>
                <c:pt idx="4">
                  <c:v>Annual Reconciliation Payment</c:v>
                </c:pt>
              </c:strCache>
            </c:strRef>
          </c:cat>
          <c:val>
            <c:numRef>
              <c:f>Graph!$E$21:$E$25</c:f>
              <c:numCache>
                <c:formatCode>_-* #,##0_-;\-* #,##0_-;_-* "-"??_-;_-@_-</c:formatCode>
                <c:ptCount val="5"/>
                <c:pt idx="0">
                  <c:v>450000</c:v>
                </c:pt>
                <c:pt idx="1">
                  <c:v>0</c:v>
                </c:pt>
                <c:pt idx="2">
                  <c:v>0</c:v>
                </c:pt>
                <c:pt idx="3">
                  <c:v>250000</c:v>
                </c:pt>
                <c:pt idx="4">
                  <c:v>-700000</c:v>
                </c:pt>
              </c:numCache>
            </c:numRef>
          </c:val>
          <c:extLst>
            <c:ext xmlns:c16="http://schemas.microsoft.com/office/drawing/2014/chart" uri="{C3380CC4-5D6E-409C-BE32-E72D297353CC}">
              <c16:uniqueId val="{00000000-61B5-443E-8480-4AE5441E6212}"/>
            </c:ext>
          </c:extLst>
        </c:ser>
        <c:dLbls>
          <c:showLegendKey val="0"/>
          <c:showVal val="0"/>
          <c:showCatName val="0"/>
          <c:showSerName val="0"/>
          <c:showPercent val="0"/>
          <c:showBubbleSize val="0"/>
        </c:dLbls>
        <c:gapWidth val="70"/>
        <c:overlap val="100"/>
        <c:axId val="1679007903"/>
        <c:axId val="1674998351"/>
      </c:barChart>
      <c:scatterChart>
        <c:scatterStyle val="lineMarker"/>
        <c:varyColors val="0"/>
        <c:ser>
          <c:idx val="0"/>
          <c:order val="0"/>
          <c:tx>
            <c:v>origin</c:v>
          </c:tx>
          <c:spPr>
            <a:ln w="9525">
              <a:solidFill>
                <a:schemeClr val="tx1"/>
              </a:solidFill>
              <a:prstDash val="sysDash"/>
            </a:ln>
          </c:spPr>
          <c:marker>
            <c:symbol val="none"/>
          </c:marker>
          <c:xVal>
            <c:numLit>
              <c:formatCode>General</c:formatCode>
              <c:ptCount val="2"/>
              <c:pt idx="0">
                <c:v>0.5</c:v>
              </c:pt>
              <c:pt idx="1">
                <c:v>5.5</c:v>
              </c:pt>
            </c:numLit>
          </c:xVal>
          <c:yVal>
            <c:numLit>
              <c:formatCode>General</c:formatCode>
              <c:ptCount val="2"/>
              <c:pt idx="0">
                <c:v>0</c:v>
              </c:pt>
              <c:pt idx="1">
                <c:v>0</c:v>
              </c:pt>
            </c:numLit>
          </c:yVal>
          <c:smooth val="0"/>
          <c:extLst>
            <c:ext xmlns:c16="http://schemas.microsoft.com/office/drawing/2014/chart" uri="{C3380CC4-5D6E-409C-BE32-E72D297353CC}">
              <c16:uniqueId val="{00000001-61B5-443E-8480-4AE5441E6212}"/>
            </c:ext>
          </c:extLst>
        </c:ser>
        <c:dLbls>
          <c:showLegendKey val="0"/>
          <c:showVal val="0"/>
          <c:showCatName val="0"/>
          <c:showSerName val="0"/>
          <c:showPercent val="0"/>
          <c:showBubbleSize val="0"/>
        </c:dLbls>
        <c:axId val="1679007903"/>
        <c:axId val="1674998351"/>
      </c:scatterChart>
      <c:catAx>
        <c:axId val="1679007903"/>
        <c:scaling>
          <c:orientation val="minMax"/>
        </c:scaling>
        <c:delete val="0"/>
        <c:axPos val="b"/>
        <c:numFmt formatCode="General" sourceLinked="1"/>
        <c:majorTickMark val="none"/>
        <c:minorTickMark val="none"/>
        <c:tickLblPos val="low"/>
        <c:spPr>
          <a:noFill/>
          <a:ln w="9525">
            <a:solidFill>
              <a:srgbClr val="2E2E38"/>
            </a:solidFill>
            <a:prstDash val="solid"/>
          </a:ln>
          <a:extLst>
            <a:ext uri="{909E8E84-426E-40DD-AFC4-6F175D3DCCD1}">
              <a14:hiddenFill xmlns:a14="http://schemas.microsoft.com/office/drawing/2010/main">
                <a:noFill/>
              </a14:hiddenFill>
            </a:ext>
          </a:extLst>
        </c:spPr>
        <c:txPr>
          <a:bodyPr/>
          <a:lstStyle/>
          <a:p>
            <a:pPr>
              <a:defRPr sz="800" b="0" i="0" u="none">
                <a:solidFill>
                  <a:srgbClr val="2E2E38"/>
                </a:solidFill>
                <a:latin typeface="Arial"/>
                <a:ea typeface="Arial"/>
                <a:cs typeface="Arial"/>
              </a:defRPr>
            </a:pPr>
            <a:endParaRPr lang="en-US"/>
          </a:p>
        </c:txPr>
        <c:crossAx val="1674998351"/>
        <c:crossesAt val="-1E+18"/>
        <c:auto val="1"/>
        <c:lblAlgn val="ctr"/>
        <c:lblOffset val="100"/>
        <c:noMultiLvlLbl val="0"/>
      </c:catAx>
      <c:valAx>
        <c:axId val="1674998351"/>
        <c:scaling>
          <c:orientation val="minMax"/>
        </c:scaling>
        <c:delete val="0"/>
        <c:axPos val="l"/>
        <c:title>
          <c:tx>
            <c:rich>
              <a:bodyPr/>
              <a:lstStyle/>
              <a:p>
                <a:pPr>
                  <a:defRPr/>
                </a:pPr>
                <a:r>
                  <a:rPr lang="en-AU" b="0">
                    <a:solidFill>
                      <a:srgbClr val="2E2E38"/>
                    </a:solidFill>
                  </a:rPr>
                  <a:t>Payment ($)</a:t>
                </a:r>
              </a:p>
            </c:rich>
          </c:tx>
          <c:overlay val="0"/>
        </c:title>
        <c:numFmt formatCode="_-* #,##0_-;\-* #,##0_-;_-* &quot;-&quot;??_-;_-@_-" sourceLinked="0"/>
        <c:majorTickMark val="none"/>
        <c:minorTickMark val="none"/>
        <c:tickLblPos val="nextTo"/>
        <c:spPr>
          <a:noFill/>
          <a:ln w="9525">
            <a:solidFill>
              <a:srgbClr val="2E2E38"/>
            </a:solidFill>
            <a:prstDash val="solid"/>
          </a:ln>
          <a:extLst>
            <a:ext uri="{909E8E84-426E-40DD-AFC4-6F175D3DCCD1}">
              <a14:hiddenFill xmlns:a14="http://schemas.microsoft.com/office/drawing/2010/main">
                <a:noFill/>
              </a14:hiddenFill>
            </a:ext>
          </a:extLst>
        </c:spPr>
        <c:txPr>
          <a:bodyPr/>
          <a:lstStyle/>
          <a:p>
            <a:pPr>
              <a:defRPr sz="800" b="0" i="0" u="none">
                <a:solidFill>
                  <a:srgbClr val="2E2E38"/>
                </a:solidFill>
                <a:latin typeface="Arial"/>
                <a:ea typeface="Arial"/>
                <a:cs typeface="Arial"/>
              </a:defRPr>
            </a:pPr>
            <a:endParaRPr lang="en-US"/>
          </a:p>
        </c:txPr>
        <c:crossAx val="1679007903"/>
        <c:crosses val="autoZero"/>
        <c:crossBetween val="between"/>
      </c:valAx>
      <c:spPr>
        <a:noFill/>
        <a:ln w="25400">
          <a:noFill/>
        </a:ln>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rgbClr val="FFFFFF"/>
    </a:solidFill>
    <a:ln w="6350">
      <a:solidFill>
        <a:schemeClr val="bg2">
          <a:lumMod val="90000"/>
        </a:schemeClr>
      </a:solidFill>
    </a:ln>
  </c:spPr>
  <c:txPr>
    <a:bodyPr/>
    <a:lstStyle/>
    <a:p>
      <a:pPr>
        <a:defRPr sz="800">
          <a:latin typeface="Arial"/>
          <a:ea typeface="Arial"/>
          <a:cs typeface="Arial"/>
        </a:defRPr>
      </a:pPr>
      <a:endParaRPr lang="en-US"/>
    </a:p>
  </c:txPr>
  <c:printSettings>
    <c:headerFooter/>
    <c:pageMargins b="0.75" l="0.7" r="0.7" t="0.75" header="0.3" footer="0.3"/>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AU"/>
              <a:t>Payment</a:t>
            </a:r>
            <a:r>
              <a:rPr lang="en-AU" baseline="0"/>
              <a:t> by Quarter</a:t>
            </a:r>
            <a:endParaRPr lang="en-AU"/>
          </a:p>
        </c:rich>
      </c:tx>
      <c:overlay val="0"/>
    </c:title>
    <c:autoTitleDeleted val="0"/>
    <c:plotArea>
      <c:layout/>
      <c:barChart>
        <c:barDir val="col"/>
        <c:grouping val="stacked"/>
        <c:varyColors val="0"/>
        <c:ser>
          <c:idx val="2"/>
          <c:order val="1"/>
          <c:spPr>
            <a:solidFill>
              <a:schemeClr val="bg2">
                <a:lumMod val="90000"/>
              </a:schemeClr>
            </a:solidFill>
          </c:spPr>
          <c:invertIfNegative val="0"/>
          <c:dPt>
            <c:idx val="4"/>
            <c:invertIfNegative val="0"/>
            <c:bubble3D val="0"/>
            <c:spPr>
              <a:solidFill>
                <a:srgbClr val="203764"/>
              </a:solidFill>
            </c:spPr>
            <c:extLst>
              <c:ext xmlns:c16="http://schemas.microsoft.com/office/drawing/2014/chart" uri="{C3380CC4-5D6E-409C-BE32-E72D297353CC}">
                <c16:uniqueId val="{00000001-6BE0-483C-9285-194DEBBFDF6B}"/>
              </c:ext>
            </c:extLst>
          </c:dPt>
          <c:dLbls>
            <c:dLbl>
              <c:idx val="4"/>
              <c:spPr>
                <a:noFill/>
                <a:ln>
                  <a:noFill/>
                </a:ln>
                <a:effectLst/>
              </c:spPr>
              <c:txPr>
                <a:bodyPr wrap="square" lIns="38100" tIns="19050" rIns="38100" bIns="19050" anchor="ctr">
                  <a:spAutoFit/>
                </a:bodyPr>
                <a:lstStyle/>
                <a:p>
                  <a:pPr>
                    <a:defRPr sz="800">
                      <a:solidFill>
                        <a:schemeClr val="bg1"/>
                      </a:solidFill>
                    </a:defRPr>
                  </a:pPr>
                  <a:endParaRPr lang="en-US"/>
                </a:p>
              </c:txPr>
              <c:dLblPos val="ctr"/>
              <c:showLegendKey val="0"/>
              <c:showVal val="1"/>
              <c:showCatName val="0"/>
              <c:showSerName val="0"/>
              <c:showPercent val="0"/>
              <c:showBubbleSize val="0"/>
              <c:extLst>
                <c:ext xmlns:c16="http://schemas.microsoft.com/office/drawing/2014/chart" uri="{C3380CC4-5D6E-409C-BE32-E72D297353CC}">
                  <c16:uniqueId val="{00000001-6BE0-483C-9285-194DEBBFDF6B}"/>
                </c:ext>
              </c:extLst>
            </c:dLbl>
            <c:spPr>
              <a:noFill/>
              <a:ln>
                <a:noFill/>
              </a:ln>
              <a:effectLst/>
            </c:spPr>
            <c:txPr>
              <a:bodyPr wrap="square" lIns="38100" tIns="19050" rIns="38100" bIns="19050" anchor="ctr">
                <a:spAutoFit/>
              </a:bodyPr>
              <a:lstStyle/>
              <a:p>
                <a:pPr>
                  <a:defRPr sz="8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Graph!$D$29:$D$33</c:f>
              <c:strCache>
                <c:ptCount val="5"/>
                <c:pt idx="0">
                  <c:v>Bq1 - payment in Quarter 1</c:v>
                </c:pt>
                <c:pt idx="1">
                  <c:v>Bq2 - payment in Quarter 2</c:v>
                </c:pt>
                <c:pt idx="2">
                  <c:v>Bq3 - payment in Quarter 3</c:v>
                </c:pt>
                <c:pt idx="3">
                  <c:v>Q4 - Annual Reconciliation Payment</c:v>
                </c:pt>
                <c:pt idx="4">
                  <c:v>Net Annual Payment</c:v>
                </c:pt>
              </c:strCache>
            </c:strRef>
          </c:cat>
          <c:val>
            <c:numRef>
              <c:f>Graph!$E$29:$E$33</c:f>
              <c:numCache>
                <c:formatCode>_-* #,##0_-;\-* #,##0_-;_-* "-"??_-;_-@_-</c:formatCode>
                <c:ptCount val="5"/>
                <c:pt idx="0">
                  <c:v>450000</c:v>
                </c:pt>
                <c:pt idx="1">
                  <c:v>500000</c:v>
                </c:pt>
                <c:pt idx="2">
                  <c:v>-500000</c:v>
                </c:pt>
                <c:pt idx="3">
                  <c:v>-700000</c:v>
                </c:pt>
                <c:pt idx="4">
                  <c:v>-250000</c:v>
                </c:pt>
              </c:numCache>
            </c:numRef>
          </c:val>
          <c:extLst>
            <c:ext xmlns:c16="http://schemas.microsoft.com/office/drawing/2014/chart" uri="{C3380CC4-5D6E-409C-BE32-E72D297353CC}">
              <c16:uniqueId val="{00000002-6BE0-483C-9285-194DEBBFDF6B}"/>
            </c:ext>
          </c:extLst>
        </c:ser>
        <c:dLbls>
          <c:showLegendKey val="0"/>
          <c:showVal val="0"/>
          <c:showCatName val="0"/>
          <c:showSerName val="0"/>
          <c:showPercent val="0"/>
          <c:showBubbleSize val="0"/>
        </c:dLbls>
        <c:gapWidth val="70"/>
        <c:overlap val="100"/>
        <c:axId val="1679006975"/>
        <c:axId val="1673089791"/>
      </c:barChart>
      <c:scatterChart>
        <c:scatterStyle val="smoothMarker"/>
        <c:varyColors val="0"/>
        <c:ser>
          <c:idx val="0"/>
          <c:order val="0"/>
          <c:tx>
            <c:v>origin</c:v>
          </c:tx>
          <c:spPr>
            <a:ln w="9525">
              <a:solidFill>
                <a:schemeClr val="tx1"/>
              </a:solidFill>
              <a:prstDash val="sysDash"/>
            </a:ln>
          </c:spPr>
          <c:dPt>
            <c:idx val="1"/>
            <c:marker>
              <c:symbol val="none"/>
            </c:marker>
            <c:bubble3D val="0"/>
            <c:extLst>
              <c:ext xmlns:c16="http://schemas.microsoft.com/office/drawing/2014/chart" uri="{C3380CC4-5D6E-409C-BE32-E72D297353CC}">
                <c16:uniqueId val="{00000003-6BE0-483C-9285-194DEBBFDF6B}"/>
              </c:ext>
            </c:extLst>
          </c:dPt>
          <c:xVal>
            <c:numLit>
              <c:formatCode>General</c:formatCode>
              <c:ptCount val="2"/>
              <c:pt idx="0">
                <c:v>0.5</c:v>
              </c:pt>
              <c:pt idx="1">
                <c:v>5.5</c:v>
              </c:pt>
            </c:numLit>
          </c:xVal>
          <c:yVal>
            <c:numLit>
              <c:formatCode>General</c:formatCode>
              <c:ptCount val="2"/>
              <c:pt idx="0">
                <c:v>0</c:v>
              </c:pt>
              <c:pt idx="1">
                <c:v>0</c:v>
              </c:pt>
            </c:numLit>
          </c:yVal>
          <c:smooth val="1"/>
          <c:extLst>
            <c:ext xmlns:c16="http://schemas.microsoft.com/office/drawing/2014/chart" uri="{C3380CC4-5D6E-409C-BE32-E72D297353CC}">
              <c16:uniqueId val="{00000004-6BE0-483C-9285-194DEBBFDF6B}"/>
            </c:ext>
          </c:extLst>
        </c:ser>
        <c:dLbls>
          <c:showLegendKey val="0"/>
          <c:showVal val="0"/>
          <c:showCatName val="0"/>
          <c:showSerName val="0"/>
          <c:showPercent val="0"/>
          <c:showBubbleSize val="0"/>
        </c:dLbls>
        <c:axId val="1679006975"/>
        <c:axId val="1673089791"/>
      </c:scatterChart>
      <c:catAx>
        <c:axId val="1679006975"/>
        <c:scaling>
          <c:orientation val="minMax"/>
        </c:scaling>
        <c:delete val="0"/>
        <c:axPos val="b"/>
        <c:numFmt formatCode="General" sourceLinked="1"/>
        <c:majorTickMark val="none"/>
        <c:minorTickMark val="none"/>
        <c:tickLblPos val="low"/>
        <c:spPr>
          <a:noFill/>
          <a:ln w="9525">
            <a:solidFill>
              <a:srgbClr val="2E2E38"/>
            </a:solidFill>
            <a:prstDash val="solid"/>
          </a:ln>
          <a:extLst>
            <a:ext uri="{909E8E84-426E-40DD-AFC4-6F175D3DCCD1}">
              <a14:hiddenFill xmlns:a14="http://schemas.microsoft.com/office/drawing/2010/main">
                <a:noFill/>
              </a14:hiddenFill>
            </a:ext>
          </a:extLst>
        </c:spPr>
        <c:txPr>
          <a:bodyPr/>
          <a:lstStyle/>
          <a:p>
            <a:pPr>
              <a:defRPr sz="800" b="0" i="0" u="none">
                <a:solidFill>
                  <a:srgbClr val="2E2E38"/>
                </a:solidFill>
                <a:latin typeface="Arial"/>
                <a:ea typeface="Arial"/>
                <a:cs typeface="Arial"/>
              </a:defRPr>
            </a:pPr>
            <a:endParaRPr lang="en-US"/>
          </a:p>
        </c:txPr>
        <c:crossAx val="1673089791"/>
        <c:crossesAt val="-1E+18"/>
        <c:auto val="1"/>
        <c:lblAlgn val="ctr"/>
        <c:lblOffset val="100"/>
        <c:noMultiLvlLbl val="0"/>
      </c:catAx>
      <c:valAx>
        <c:axId val="1673089791"/>
        <c:scaling>
          <c:orientation val="minMax"/>
        </c:scaling>
        <c:delete val="0"/>
        <c:axPos val="l"/>
        <c:title>
          <c:tx>
            <c:rich>
              <a:bodyPr/>
              <a:lstStyle/>
              <a:p>
                <a:pPr>
                  <a:defRPr/>
                </a:pPr>
                <a:r>
                  <a:rPr lang="en-AU" b="0">
                    <a:solidFill>
                      <a:srgbClr val="2E2E38"/>
                    </a:solidFill>
                  </a:rPr>
                  <a:t>Payment ($)</a:t>
                </a:r>
              </a:p>
            </c:rich>
          </c:tx>
          <c:overlay val="0"/>
        </c:title>
        <c:numFmt formatCode="_-* #,##0_-;\-* #,##0_-;_-* &quot;-&quot;??_-;_-@_-" sourceLinked="0"/>
        <c:majorTickMark val="none"/>
        <c:minorTickMark val="none"/>
        <c:tickLblPos val="nextTo"/>
        <c:spPr>
          <a:noFill/>
          <a:ln w="9525">
            <a:solidFill>
              <a:srgbClr val="2E2E38"/>
            </a:solidFill>
            <a:prstDash val="solid"/>
          </a:ln>
          <a:extLst>
            <a:ext uri="{909E8E84-426E-40DD-AFC4-6F175D3DCCD1}">
              <a14:hiddenFill xmlns:a14="http://schemas.microsoft.com/office/drawing/2010/main">
                <a:noFill/>
              </a14:hiddenFill>
            </a:ext>
          </a:extLst>
        </c:spPr>
        <c:txPr>
          <a:bodyPr/>
          <a:lstStyle/>
          <a:p>
            <a:pPr>
              <a:defRPr sz="800" b="0" i="0" u="none">
                <a:solidFill>
                  <a:srgbClr val="2E2E38"/>
                </a:solidFill>
                <a:latin typeface="Arial"/>
                <a:ea typeface="Arial"/>
                <a:cs typeface="Arial"/>
              </a:defRPr>
            </a:pPr>
            <a:endParaRPr lang="en-US"/>
          </a:p>
        </c:txPr>
        <c:crossAx val="1679006975"/>
        <c:crosses val="autoZero"/>
        <c:crossBetween val="between"/>
      </c:valAx>
      <c:spPr>
        <a:noFill/>
        <a:ln w="25400">
          <a:noFill/>
        </a:ln>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rgbClr val="FFFFFF"/>
    </a:solidFill>
    <a:ln w="6350">
      <a:solidFill>
        <a:schemeClr val="bg2">
          <a:lumMod val="90000"/>
        </a:schemeClr>
      </a:solidFill>
    </a:ln>
  </c:spPr>
  <c:txPr>
    <a:bodyPr/>
    <a:lstStyle/>
    <a:p>
      <a:pPr>
        <a:defRPr sz="800">
          <a:latin typeface="Arial"/>
          <a:ea typeface="Arial"/>
          <a:cs typeface="Arial"/>
        </a:defRPr>
      </a:pPr>
      <a:endParaRPr lang="en-US"/>
    </a:p>
  </c:txPr>
  <c:printSettings>
    <c:headerFooter/>
    <c:pageMargins b="0.75" l="0.7" r="0.7" t="0.75" header="0.3" footer="0.3"/>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AU"/>
              <a:t>Payment</a:t>
            </a:r>
            <a:r>
              <a:rPr lang="en-AU" baseline="0"/>
              <a:t> by Quarter</a:t>
            </a:r>
            <a:endParaRPr lang="en-AU"/>
          </a:p>
        </c:rich>
      </c:tx>
      <c:overlay val="0"/>
    </c:title>
    <c:autoTitleDeleted val="0"/>
    <c:plotArea>
      <c:layout/>
      <c:barChart>
        <c:barDir val="col"/>
        <c:grouping val="stacked"/>
        <c:varyColors val="0"/>
        <c:ser>
          <c:idx val="0"/>
          <c:order val="0"/>
          <c:tx>
            <c:v>Intermediary Results</c:v>
          </c:tx>
          <c:invertIfNegative val="0"/>
          <c:cat>
            <c:strRef>
              <c:f>Graph!$D$29:$D$33</c:f>
              <c:strCache>
                <c:ptCount val="5"/>
                <c:pt idx="0">
                  <c:v>Bq1 - payment in Quarter 1</c:v>
                </c:pt>
                <c:pt idx="1">
                  <c:v>Bq2 - payment in Quarter 2</c:v>
                </c:pt>
                <c:pt idx="2">
                  <c:v>Bq3 - payment in Quarter 3</c:v>
                </c:pt>
                <c:pt idx="3">
                  <c:v>Q4 - Annual Reconciliation Payment</c:v>
                </c:pt>
                <c:pt idx="4">
                  <c:v>Net Annual Payment</c:v>
                </c:pt>
              </c:strCache>
            </c:strRef>
          </c:cat>
          <c:val>
            <c:numRef>
              <c:f>Graph!#REF!</c:f>
              <c:numCache>
                <c:formatCode>General</c:formatCode>
                <c:ptCount val="1"/>
                <c:pt idx="0">
                  <c:v>1</c:v>
                </c:pt>
              </c:numCache>
            </c:numRef>
          </c:val>
          <c:extLst>
            <c:ext xmlns:c16="http://schemas.microsoft.com/office/drawing/2014/chart" uri="{C3380CC4-5D6E-409C-BE32-E72D297353CC}">
              <c16:uniqueId val="{00000000-4456-44DA-9EA7-CBEE0B67B58F}"/>
            </c:ext>
          </c:extLst>
        </c:ser>
        <c:ser>
          <c:idx val="1"/>
          <c:order val="1"/>
          <c:tx>
            <c:v>Supporting Values</c:v>
          </c:tx>
          <c:invertIfNegative val="0"/>
          <c:val>
            <c:numRef>
              <c:f>Graph!#REF!</c:f>
              <c:numCache>
                <c:formatCode>General</c:formatCode>
                <c:ptCount val="1"/>
                <c:pt idx="0">
                  <c:v>1</c:v>
                </c:pt>
              </c:numCache>
            </c:numRef>
          </c:val>
          <c:extLst>
            <c:ext xmlns:c16="http://schemas.microsoft.com/office/drawing/2014/chart" uri="{C3380CC4-5D6E-409C-BE32-E72D297353CC}">
              <c16:uniqueId val="{00000001-4456-44DA-9EA7-CBEE0B67B58F}"/>
            </c:ext>
          </c:extLst>
        </c:ser>
        <c:ser>
          <c:idx val="2"/>
          <c:order val="2"/>
          <c:tx>
            <c:v>Positive Variations above x-Axis</c:v>
          </c:tx>
          <c:invertIfNegative val="0"/>
          <c:val>
            <c:numRef>
              <c:f>Graph!#REF!</c:f>
              <c:numCache>
                <c:formatCode>General</c:formatCode>
                <c:ptCount val="1"/>
                <c:pt idx="0">
                  <c:v>1</c:v>
                </c:pt>
              </c:numCache>
            </c:numRef>
          </c:val>
          <c:extLst>
            <c:ext xmlns:c16="http://schemas.microsoft.com/office/drawing/2014/chart" uri="{C3380CC4-5D6E-409C-BE32-E72D297353CC}">
              <c16:uniqueId val="{00000002-4456-44DA-9EA7-CBEE0B67B58F}"/>
            </c:ext>
          </c:extLst>
        </c:ser>
        <c:ser>
          <c:idx val="3"/>
          <c:order val="3"/>
          <c:tx>
            <c:v>Positive Variations below x-Axis</c:v>
          </c:tx>
          <c:invertIfNegative val="0"/>
          <c:val>
            <c:numRef>
              <c:f>Graph!#REF!</c:f>
              <c:numCache>
                <c:formatCode>General</c:formatCode>
                <c:ptCount val="1"/>
                <c:pt idx="0">
                  <c:v>1</c:v>
                </c:pt>
              </c:numCache>
            </c:numRef>
          </c:val>
          <c:extLst>
            <c:ext xmlns:c16="http://schemas.microsoft.com/office/drawing/2014/chart" uri="{C3380CC4-5D6E-409C-BE32-E72D297353CC}">
              <c16:uniqueId val="{00000003-4456-44DA-9EA7-CBEE0B67B58F}"/>
            </c:ext>
          </c:extLst>
        </c:ser>
        <c:ser>
          <c:idx val="4"/>
          <c:order val="4"/>
          <c:tx>
            <c:v>Negative Variations above x-Axis</c:v>
          </c:tx>
          <c:invertIfNegative val="0"/>
          <c:val>
            <c:numRef>
              <c:f>Graph!#REF!</c:f>
              <c:numCache>
                <c:formatCode>General</c:formatCode>
                <c:ptCount val="1"/>
                <c:pt idx="0">
                  <c:v>1</c:v>
                </c:pt>
              </c:numCache>
            </c:numRef>
          </c:val>
          <c:extLst>
            <c:ext xmlns:c16="http://schemas.microsoft.com/office/drawing/2014/chart" uri="{C3380CC4-5D6E-409C-BE32-E72D297353CC}">
              <c16:uniqueId val="{00000004-4456-44DA-9EA7-CBEE0B67B58F}"/>
            </c:ext>
          </c:extLst>
        </c:ser>
        <c:ser>
          <c:idx val="5"/>
          <c:order val="5"/>
          <c:tx>
            <c:v>Negative Variations below x-Axis</c:v>
          </c:tx>
          <c:invertIfNegative val="0"/>
          <c:val>
            <c:numRef>
              <c:f>Graph!#REF!</c:f>
              <c:numCache>
                <c:formatCode>General</c:formatCode>
                <c:ptCount val="1"/>
                <c:pt idx="0">
                  <c:v>1</c:v>
                </c:pt>
              </c:numCache>
            </c:numRef>
          </c:val>
          <c:extLst>
            <c:ext xmlns:c16="http://schemas.microsoft.com/office/drawing/2014/chart" uri="{C3380CC4-5D6E-409C-BE32-E72D297353CC}">
              <c16:uniqueId val="{00000005-4456-44DA-9EA7-CBEE0B67B58F}"/>
            </c:ext>
          </c:extLst>
        </c:ser>
        <c:dLbls>
          <c:showLegendKey val="0"/>
          <c:showVal val="0"/>
          <c:showCatName val="0"/>
          <c:showSerName val="0"/>
          <c:showPercent val="0"/>
          <c:showBubbleSize val="0"/>
        </c:dLbls>
        <c:gapWidth val="70"/>
        <c:overlap val="100"/>
        <c:axId val="1679006975"/>
        <c:axId val="1673089791"/>
      </c:barChart>
      <c:lineChart>
        <c:grouping val="standard"/>
        <c:varyColors val="0"/>
        <c:ser>
          <c:idx val="10"/>
          <c:order val="10"/>
          <c:tx>
            <c:v>X-Axis</c:v>
          </c:tx>
          <c:spPr>
            <a:ln w="3175">
              <a:solidFill>
                <a:srgbClr val="2E2E38"/>
              </a:solidFill>
              <a:prstDash val="lgDash"/>
            </a:ln>
          </c:spPr>
          <c:marker>
            <c:symbol val="none"/>
          </c:marker>
          <c:cat>
            <c:numLit>
              <c:formatCode>General</c:formatCode>
              <c:ptCount val="2"/>
              <c:pt idx="0">
                <c:v>-1</c:v>
              </c:pt>
              <c:pt idx="1">
                <c:v>1</c:v>
              </c:pt>
            </c:numLit>
          </c:cat>
          <c:val>
            <c:numLit>
              <c:formatCode>General</c:formatCode>
              <c:ptCount val="2"/>
              <c:pt idx="0">
                <c:v>0</c:v>
              </c:pt>
              <c:pt idx="1">
                <c:v>0</c:v>
              </c:pt>
            </c:numLit>
          </c:val>
          <c:smooth val="0"/>
          <c:extLst>
            <c:ext xmlns:c16="http://schemas.microsoft.com/office/drawing/2014/chart" uri="{C3380CC4-5D6E-409C-BE32-E72D297353CC}">
              <c16:uniqueId val="{00000006-4456-44DA-9EA7-CBEE0B67B58F}"/>
            </c:ext>
          </c:extLst>
        </c:ser>
        <c:dLbls>
          <c:showLegendKey val="0"/>
          <c:showVal val="0"/>
          <c:showCatName val="0"/>
          <c:showSerName val="0"/>
          <c:showPercent val="0"/>
          <c:showBubbleSize val="0"/>
        </c:dLbls>
        <c:marker val="1"/>
        <c:smooth val="0"/>
        <c:axId val="1678894687"/>
        <c:axId val="1673080671"/>
      </c:lineChart>
      <c:scatterChart>
        <c:scatterStyle val="lineMarker"/>
        <c:varyColors val="0"/>
        <c:ser>
          <c:idx val="6"/>
          <c:order val="6"/>
          <c:tx>
            <c:v>Label Position</c:v>
          </c:tx>
          <c:spPr>
            <a:ln w="19050">
              <a:noFill/>
            </a:ln>
          </c:spPr>
          <c:marker>
            <c:symbol val="none"/>
          </c:marker>
          <c:yVal>
            <c:numRef>
              <c:f>Graph!#REF!</c:f>
              <c:numCache>
                <c:formatCode>General</c:formatCode>
                <c:ptCount val="1"/>
                <c:pt idx="0">
                  <c:v>1</c:v>
                </c:pt>
              </c:numCache>
            </c:numRef>
          </c:yVal>
          <c:smooth val="0"/>
          <c:extLst>
            <c:ext xmlns:c16="http://schemas.microsoft.com/office/drawing/2014/chart" uri="{C3380CC4-5D6E-409C-BE32-E72D297353CC}">
              <c16:uniqueId val="{00000007-4456-44DA-9EA7-CBEE0B67B58F}"/>
            </c:ext>
          </c:extLst>
        </c:ser>
        <c:ser>
          <c:idx val="7"/>
          <c:order val="7"/>
          <c:tx>
            <c:v>Label above Positions</c:v>
          </c:tx>
          <c:spPr>
            <a:ln w="19050">
              <a:noFill/>
            </a:ln>
          </c:spPr>
          <c:marker>
            <c:symbol val="none"/>
          </c:marker>
          <c:yVal>
            <c:numRef>
              <c:f>Graph!#REF!</c:f>
              <c:numCache>
                <c:formatCode>General</c:formatCode>
                <c:ptCount val="1"/>
                <c:pt idx="0">
                  <c:v>1</c:v>
                </c:pt>
              </c:numCache>
            </c:numRef>
          </c:yVal>
          <c:smooth val="0"/>
          <c:extLst>
            <c:ext xmlns:c16="http://schemas.microsoft.com/office/drawing/2014/chart" uri="{C3380CC4-5D6E-409C-BE32-E72D297353CC}">
              <c16:uniqueId val="{00000008-4456-44DA-9EA7-CBEE0B67B58F}"/>
            </c:ext>
          </c:extLst>
        </c:ser>
        <c:ser>
          <c:idx val="8"/>
          <c:order val="8"/>
          <c:tx>
            <c:v>Label below Positions</c:v>
          </c:tx>
          <c:spPr>
            <a:ln w="19050">
              <a:noFill/>
            </a:ln>
          </c:spPr>
          <c:marker>
            <c:symbol val="none"/>
          </c:marker>
          <c:yVal>
            <c:numRef>
              <c:f>Graph!#REF!</c:f>
              <c:numCache>
                <c:formatCode>General</c:formatCode>
                <c:ptCount val="1"/>
                <c:pt idx="0">
                  <c:v>1</c:v>
                </c:pt>
              </c:numCache>
            </c:numRef>
          </c:yVal>
          <c:smooth val="0"/>
          <c:extLst>
            <c:ext xmlns:c16="http://schemas.microsoft.com/office/drawing/2014/chart" uri="{C3380CC4-5D6E-409C-BE32-E72D297353CC}">
              <c16:uniqueId val="{00000009-4456-44DA-9EA7-CBEE0B67B58F}"/>
            </c:ext>
          </c:extLst>
        </c:ser>
        <c:ser>
          <c:idx val="9"/>
          <c:order val="9"/>
          <c:tx>
            <c:v>Label position for negative effects inside bars</c:v>
          </c:tx>
          <c:spPr>
            <a:ln w="19050">
              <a:noFill/>
            </a:ln>
          </c:spPr>
          <c:marker>
            <c:symbol val="none"/>
          </c:marker>
          <c:yVal>
            <c:numRef>
              <c:f>Graph!#REF!</c:f>
              <c:numCache>
                <c:formatCode>General</c:formatCode>
                <c:ptCount val="1"/>
                <c:pt idx="0">
                  <c:v>1</c:v>
                </c:pt>
              </c:numCache>
            </c:numRef>
          </c:yVal>
          <c:smooth val="0"/>
          <c:extLst>
            <c:ext xmlns:c16="http://schemas.microsoft.com/office/drawing/2014/chart" uri="{C3380CC4-5D6E-409C-BE32-E72D297353CC}">
              <c16:uniqueId val="{0000000A-4456-44DA-9EA7-CBEE0B67B58F}"/>
            </c:ext>
          </c:extLst>
        </c:ser>
        <c:dLbls>
          <c:showLegendKey val="0"/>
          <c:showVal val="0"/>
          <c:showCatName val="0"/>
          <c:showSerName val="0"/>
          <c:showPercent val="0"/>
          <c:showBubbleSize val="0"/>
        </c:dLbls>
        <c:axId val="1679006975"/>
        <c:axId val="1673089791"/>
      </c:scatterChart>
      <c:catAx>
        <c:axId val="1679006975"/>
        <c:scaling>
          <c:orientation val="minMax"/>
        </c:scaling>
        <c:delete val="0"/>
        <c:axPos val="b"/>
        <c:numFmt formatCode="General" sourceLinked="1"/>
        <c:majorTickMark val="none"/>
        <c:minorTickMark val="none"/>
        <c:tickLblPos val="low"/>
        <c:spPr>
          <a:noFill/>
          <a:ln w="9525">
            <a:solidFill>
              <a:srgbClr val="2E2E38"/>
            </a:solidFill>
            <a:prstDash val="solid"/>
          </a:ln>
          <a:extLst>
            <a:ext uri="{909E8E84-426E-40DD-AFC4-6F175D3DCCD1}">
              <a14:hiddenFill xmlns:a14="http://schemas.microsoft.com/office/drawing/2010/main">
                <a:noFill/>
              </a14:hiddenFill>
            </a:ext>
          </a:extLst>
        </c:spPr>
        <c:txPr>
          <a:bodyPr/>
          <a:lstStyle/>
          <a:p>
            <a:pPr>
              <a:defRPr sz="800" b="0" i="0" u="none">
                <a:solidFill>
                  <a:srgbClr val="2E2E38"/>
                </a:solidFill>
                <a:latin typeface="Arial"/>
                <a:ea typeface="Arial"/>
                <a:cs typeface="Arial"/>
              </a:defRPr>
            </a:pPr>
            <a:endParaRPr lang="en-US"/>
          </a:p>
        </c:txPr>
        <c:crossAx val="1673089791"/>
        <c:crossesAt val="-1E+18"/>
        <c:auto val="1"/>
        <c:lblAlgn val="ctr"/>
        <c:lblOffset val="100"/>
        <c:noMultiLvlLbl val="0"/>
      </c:catAx>
      <c:valAx>
        <c:axId val="1673089791"/>
        <c:scaling>
          <c:orientation val="minMax"/>
        </c:scaling>
        <c:delete val="0"/>
        <c:axPos val="l"/>
        <c:numFmt formatCode="#,##0_);\(#,##0\);&quot; - &quot;_)" sourceLinked="0"/>
        <c:majorTickMark val="none"/>
        <c:minorTickMark val="none"/>
        <c:tickLblPos val="nextTo"/>
        <c:spPr>
          <a:noFill/>
          <a:ln w="9525">
            <a:solidFill>
              <a:srgbClr val="2E2E38"/>
            </a:solidFill>
            <a:prstDash val="solid"/>
          </a:ln>
          <a:extLst>
            <a:ext uri="{909E8E84-426E-40DD-AFC4-6F175D3DCCD1}">
              <a14:hiddenFill xmlns:a14="http://schemas.microsoft.com/office/drawing/2010/main">
                <a:noFill/>
              </a14:hiddenFill>
            </a:ext>
          </a:extLst>
        </c:spPr>
        <c:txPr>
          <a:bodyPr/>
          <a:lstStyle/>
          <a:p>
            <a:pPr>
              <a:defRPr sz="800" b="0" i="0" u="none">
                <a:solidFill>
                  <a:srgbClr val="2E2E38"/>
                </a:solidFill>
                <a:latin typeface="Arial"/>
                <a:ea typeface="Arial"/>
                <a:cs typeface="Arial"/>
              </a:defRPr>
            </a:pPr>
            <a:endParaRPr lang="en-US"/>
          </a:p>
        </c:txPr>
        <c:crossAx val="1679006975"/>
        <c:crosses val="autoZero"/>
        <c:crossBetween val="between"/>
      </c:valAx>
      <c:valAx>
        <c:axId val="1673080671"/>
        <c:scaling>
          <c:orientation val="minMax"/>
        </c:scaling>
        <c:delete val="1"/>
        <c:axPos val="l"/>
        <c:numFmt formatCode="General" sourceLinked="1"/>
        <c:majorTickMark val="out"/>
        <c:minorTickMark val="none"/>
        <c:tickLblPos val="nextTo"/>
        <c:crossAx val="1678894687"/>
        <c:crosses val="min"/>
        <c:crossBetween val="midCat"/>
      </c:valAx>
      <c:catAx>
        <c:axId val="1678894687"/>
        <c:scaling>
          <c:orientation val="minMax"/>
        </c:scaling>
        <c:delete val="0"/>
        <c:axPos val="t"/>
        <c:numFmt formatCode="General" sourceLinked="1"/>
        <c:majorTickMark val="none"/>
        <c:minorTickMark val="none"/>
        <c:tickLblPos val="none"/>
        <c:spPr>
          <a:noFill/>
          <a:ln w="6350" cap="flat" cmpd="sng" algn="ctr">
            <a:noFill/>
            <a:prstDash val="solid"/>
            <a:round/>
          </a:ln>
          <a:effectLst/>
          <a:extLst>
            <a:ext uri="{91240B29-F687-4F45-9708-019B960494DF}">
              <a14:hiddenLine xmlns:a14="http://schemas.microsoft.com/office/drawing/2010/main" w="6350" cap="flat" cmpd="sng" algn="ctr">
                <a:solidFill>
                  <a:sysClr val="windowText" lastClr="000000">
                    <a:tint val="75000"/>
                  </a:sysClr>
                </a:solidFill>
                <a:prstDash val="solid"/>
                <a:round/>
              </a14:hiddenLine>
            </a:ext>
          </a:extLst>
        </c:spPr>
        <c:crossAx val="1673080671"/>
        <c:crosses val="max"/>
        <c:auto val="1"/>
        <c:lblAlgn val="ctr"/>
        <c:lblOffset val="100"/>
        <c:noMultiLvlLbl val="0"/>
      </c:catAx>
      <c:spPr>
        <a:noFill/>
        <a:ln w="25400">
          <a:noFill/>
        </a:ln>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rgbClr val="FFFFFF"/>
    </a:solidFill>
    <a:ln w="6350">
      <a:solidFill>
        <a:schemeClr val="bg2">
          <a:lumMod val="90000"/>
        </a:schemeClr>
      </a:solidFill>
    </a:ln>
  </c:spPr>
  <c:txPr>
    <a:bodyPr/>
    <a:lstStyle/>
    <a:p>
      <a:pPr>
        <a:defRPr sz="800">
          <a:latin typeface="Arial"/>
          <a:ea typeface="Arial"/>
          <a:cs typeface="Arial"/>
        </a:defRPr>
      </a:pPr>
      <a:endParaRPr lang="en-US"/>
    </a:p>
  </c:txPr>
  <c:printSettings>
    <c:headerFooter/>
    <c:pageMargins b="0.75" l="0.7" r="0.7" t="0.75" header="0.3" footer="0.3"/>
    <c:pageSetup/>
  </c:printSettings>
  <c:userShapes r:id="rId1"/>
</c:chartSpace>
</file>

<file path=xl/charts/colors1.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hyperlink" Target="#Calculations!A1"/><Relationship Id="rId1" Type="http://schemas.openxmlformats.org/officeDocument/2006/relationships/hyperlink" Target="#'Input | Outputs'!A1"/></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7.xml.rels><?xml version="1.0" encoding="UTF-8" standalone="yes"?>
<Relationships xmlns="http://schemas.openxmlformats.org/package/2006/relationships"><Relationship Id="rId1" Type="http://schemas.openxmlformats.org/officeDocument/2006/relationships/chart" Target="../charts/chart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9</xdr:row>
      <xdr:rowOff>0</xdr:rowOff>
    </xdr:from>
    <xdr:to>
      <xdr:col>14</xdr:col>
      <xdr:colOff>0</xdr:colOff>
      <xdr:row>31</xdr:row>
      <xdr:rowOff>107583</xdr:rowOff>
    </xdr:to>
    <xdr:pic>
      <xdr:nvPicPr>
        <xdr:cNvPr id="7" name="Picture 6">
          <a:extLst>
            <a:ext uri="{FF2B5EF4-FFF2-40B4-BE49-F238E27FC236}">
              <a16:creationId xmlns:a16="http://schemas.microsoft.com/office/drawing/2014/main" id="{A4ED1CBA-AA47-4724-B11C-2B1ED1309D8D}"/>
            </a:ext>
          </a:extLst>
        </xdr:cNvPr>
        <xdr:cNvPicPr>
          <a:picLocks noChangeAspect="1"/>
        </xdr:cNvPicPr>
      </xdr:nvPicPr>
      <xdr:blipFill rotWithShape="1">
        <a:blip xmlns:r="http://schemas.openxmlformats.org/officeDocument/2006/relationships" r:embed="rId1"/>
        <a:srcRect l="387" r="1"/>
        <a:stretch/>
      </xdr:blipFill>
      <xdr:spPr>
        <a:xfrm>
          <a:off x="457200" y="1666875"/>
          <a:ext cx="7353300" cy="4085858"/>
        </a:xfrm>
        <a:prstGeom prst="rect">
          <a:avLst/>
        </a:prstGeom>
      </xdr:spPr>
    </xdr:pic>
    <xdr:clientData/>
  </xdr:twoCellAnchor>
  <xdr:twoCellAnchor editAs="oneCell">
    <xdr:from>
      <xdr:col>2</xdr:col>
      <xdr:colOff>57151</xdr:colOff>
      <xdr:row>31</xdr:row>
      <xdr:rowOff>38099</xdr:rowOff>
    </xdr:from>
    <xdr:to>
      <xdr:col>14</xdr:col>
      <xdr:colOff>31749</xdr:colOff>
      <xdr:row>46</xdr:row>
      <xdr:rowOff>76199</xdr:rowOff>
    </xdr:to>
    <xdr:pic>
      <xdr:nvPicPr>
        <xdr:cNvPr id="6" name="Picture 5">
          <a:extLst>
            <a:ext uri="{FF2B5EF4-FFF2-40B4-BE49-F238E27FC236}">
              <a16:creationId xmlns:a16="http://schemas.microsoft.com/office/drawing/2014/main" id="{4E236B93-A1A5-4B57-8A87-E31D7C70B929}"/>
            </a:ext>
          </a:extLst>
        </xdr:cNvPr>
        <xdr:cNvPicPr>
          <a:picLocks noChangeAspect="1"/>
        </xdr:cNvPicPr>
      </xdr:nvPicPr>
      <xdr:blipFill>
        <a:blip xmlns:r="http://schemas.openxmlformats.org/officeDocument/2006/relationships" r:embed="rId2"/>
        <a:stretch>
          <a:fillRect/>
        </a:stretch>
      </xdr:blipFill>
      <xdr:spPr>
        <a:xfrm>
          <a:off x="514351" y="5686424"/>
          <a:ext cx="7327898" cy="27527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228599</xdr:colOff>
      <xdr:row>11</xdr:row>
      <xdr:rowOff>142875</xdr:rowOff>
    </xdr:from>
    <xdr:to>
      <xdr:col>6</xdr:col>
      <xdr:colOff>129224</xdr:colOff>
      <xdr:row>17</xdr:row>
      <xdr:rowOff>161925</xdr:rowOff>
    </xdr:to>
    <xdr:sp macro="" textlink="">
      <xdr:nvSpPr>
        <xdr:cNvPr id="3" name="Rectangle 2">
          <a:extLst>
            <a:ext uri="{FF2B5EF4-FFF2-40B4-BE49-F238E27FC236}">
              <a16:creationId xmlns:a16="http://schemas.microsoft.com/office/drawing/2014/main" id="{8302F5E0-FED7-9B71-B440-D642379A328F}"/>
            </a:ext>
          </a:extLst>
        </xdr:cNvPr>
        <xdr:cNvSpPr/>
      </xdr:nvSpPr>
      <xdr:spPr>
        <a:xfrm>
          <a:off x="981074" y="2076450"/>
          <a:ext cx="2520000" cy="1162050"/>
        </a:xfrm>
        <a:prstGeom prst="rect">
          <a:avLst/>
        </a:prstGeom>
        <a:solidFill>
          <a:schemeClr val="bg1"/>
        </a:solidFill>
        <a:ln>
          <a:solidFill>
            <a:srgbClr val="198E7D"/>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AU" sz="1100" b="1">
              <a:solidFill>
                <a:sysClr val="windowText" lastClr="000000"/>
              </a:solidFill>
            </a:rPr>
            <a:t>Inputs | Outputs</a:t>
          </a:r>
        </a:p>
      </xdr:txBody>
    </xdr:sp>
    <xdr:clientData/>
  </xdr:twoCellAnchor>
  <xdr:twoCellAnchor>
    <xdr:from>
      <xdr:col>7</xdr:col>
      <xdr:colOff>76199</xdr:colOff>
      <xdr:row>11</xdr:row>
      <xdr:rowOff>142875</xdr:rowOff>
    </xdr:from>
    <xdr:to>
      <xdr:col>11</xdr:col>
      <xdr:colOff>157799</xdr:colOff>
      <xdr:row>17</xdr:row>
      <xdr:rowOff>161925</xdr:rowOff>
    </xdr:to>
    <xdr:sp macro="" textlink="">
      <xdr:nvSpPr>
        <xdr:cNvPr id="4" name="Rectangle 3">
          <a:extLst>
            <a:ext uri="{FF2B5EF4-FFF2-40B4-BE49-F238E27FC236}">
              <a16:creationId xmlns:a16="http://schemas.microsoft.com/office/drawing/2014/main" id="{301E35E6-0617-4C74-8CA1-C7179C1BF4B0}"/>
            </a:ext>
          </a:extLst>
        </xdr:cNvPr>
        <xdr:cNvSpPr/>
      </xdr:nvSpPr>
      <xdr:spPr>
        <a:xfrm>
          <a:off x="4057649" y="2133600"/>
          <a:ext cx="2520000" cy="1162050"/>
        </a:xfrm>
        <a:prstGeom prst="rect">
          <a:avLst/>
        </a:prstGeom>
        <a:solidFill>
          <a:schemeClr val="bg1"/>
        </a:solidFill>
        <a:ln>
          <a:solidFill>
            <a:srgbClr val="198E7D"/>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AU" sz="1100" b="1">
              <a:solidFill>
                <a:sysClr val="windowText" lastClr="000000"/>
              </a:solidFill>
            </a:rPr>
            <a:t>Calculations</a:t>
          </a:r>
        </a:p>
      </xdr:txBody>
    </xdr:sp>
    <xdr:clientData/>
  </xdr:twoCellAnchor>
  <xdr:twoCellAnchor>
    <xdr:from>
      <xdr:col>3</xdr:col>
      <xdr:colOff>361951</xdr:colOff>
      <xdr:row>13</xdr:row>
      <xdr:rowOff>57150</xdr:rowOff>
    </xdr:from>
    <xdr:to>
      <xdr:col>6</xdr:col>
      <xdr:colOff>0</xdr:colOff>
      <xdr:row>17</xdr:row>
      <xdr:rowOff>0</xdr:rowOff>
    </xdr:to>
    <xdr:sp macro="" textlink="">
      <xdr:nvSpPr>
        <xdr:cNvPr id="7" name="Rectangle 6">
          <a:hlinkClick xmlns:r="http://schemas.openxmlformats.org/officeDocument/2006/relationships" r:id="rId1"/>
          <a:extLst>
            <a:ext uri="{FF2B5EF4-FFF2-40B4-BE49-F238E27FC236}">
              <a16:creationId xmlns:a16="http://schemas.microsoft.com/office/drawing/2014/main" id="{B220816B-69F2-4552-A08C-F7A651D9F10C}"/>
            </a:ext>
          </a:extLst>
        </xdr:cNvPr>
        <xdr:cNvSpPr/>
      </xdr:nvSpPr>
      <xdr:spPr>
        <a:xfrm>
          <a:off x="1114426" y="2371725"/>
          <a:ext cx="2257424" cy="704850"/>
        </a:xfrm>
        <a:prstGeom prst="rect">
          <a:avLst/>
        </a:prstGeom>
        <a:solidFill>
          <a:srgbClr val="198E7D">
            <a:alpha val="50196"/>
          </a:srgb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100" b="0"/>
            <a:t>Key Project Input/Assumption</a:t>
          </a:r>
          <a:r>
            <a:rPr lang="en-AU" sz="1100" b="0" baseline="0"/>
            <a:t> and summary of outputs / underwriting payment mechanism</a:t>
          </a:r>
          <a:endParaRPr lang="en-AU" sz="1100" b="0"/>
        </a:p>
      </xdr:txBody>
    </xdr:sp>
    <xdr:clientData/>
  </xdr:twoCellAnchor>
  <xdr:twoCellAnchor>
    <xdr:from>
      <xdr:col>6</xdr:col>
      <xdr:colOff>129224</xdr:colOff>
      <xdr:row>14</xdr:row>
      <xdr:rowOff>152400</xdr:rowOff>
    </xdr:from>
    <xdr:to>
      <xdr:col>7</xdr:col>
      <xdr:colOff>76199</xdr:colOff>
      <xdr:row>14</xdr:row>
      <xdr:rowOff>152400</xdr:rowOff>
    </xdr:to>
    <xdr:cxnSp macro="">
      <xdr:nvCxnSpPr>
        <xdr:cNvPr id="9" name="Straight Arrow Connector 8">
          <a:extLst>
            <a:ext uri="{FF2B5EF4-FFF2-40B4-BE49-F238E27FC236}">
              <a16:creationId xmlns:a16="http://schemas.microsoft.com/office/drawing/2014/main" id="{38FC7F37-0D1F-9D26-5AFE-7EDEAECC1B40}"/>
            </a:ext>
          </a:extLst>
        </xdr:cNvPr>
        <xdr:cNvCxnSpPr>
          <a:stCxn id="3" idx="3"/>
          <a:endCxn id="4" idx="1"/>
        </xdr:cNvCxnSpPr>
      </xdr:nvCxnSpPr>
      <xdr:spPr>
        <a:xfrm>
          <a:off x="3501074" y="2657475"/>
          <a:ext cx="556575" cy="0"/>
        </a:xfrm>
        <a:prstGeom prst="straightConnector1">
          <a:avLst/>
        </a:prstGeom>
        <a:ln>
          <a:solidFill>
            <a:srgbClr val="198E7D"/>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228601</xdr:colOff>
      <xdr:row>13</xdr:row>
      <xdr:rowOff>57150</xdr:rowOff>
    </xdr:from>
    <xdr:to>
      <xdr:col>11</xdr:col>
      <xdr:colOff>47625</xdr:colOff>
      <xdr:row>17</xdr:row>
      <xdr:rowOff>0</xdr:rowOff>
    </xdr:to>
    <xdr:sp macro="" textlink="">
      <xdr:nvSpPr>
        <xdr:cNvPr id="10" name="Rectangle 9">
          <a:hlinkClick xmlns:r="http://schemas.openxmlformats.org/officeDocument/2006/relationships" r:id="rId2"/>
          <a:extLst>
            <a:ext uri="{FF2B5EF4-FFF2-40B4-BE49-F238E27FC236}">
              <a16:creationId xmlns:a16="http://schemas.microsoft.com/office/drawing/2014/main" id="{E2B33BC8-32F7-43CD-B009-A41A3A04FA2F}"/>
            </a:ext>
          </a:extLst>
        </xdr:cNvPr>
        <xdr:cNvSpPr/>
      </xdr:nvSpPr>
      <xdr:spPr>
        <a:xfrm>
          <a:off x="4210051" y="2562225"/>
          <a:ext cx="2257424" cy="704850"/>
        </a:xfrm>
        <a:prstGeom prst="rect">
          <a:avLst/>
        </a:prstGeom>
        <a:solidFill>
          <a:srgbClr val="198E7D">
            <a:alpha val="50196"/>
          </a:srgb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100" baseline="0"/>
            <a:t>Calculation of Payment Mechanism</a:t>
          </a:r>
          <a:endParaRPr lang="en-AU"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57394</xdr:colOff>
      <xdr:row>28</xdr:row>
      <xdr:rowOff>46009</xdr:rowOff>
    </xdr:from>
    <xdr:to>
      <xdr:col>6</xdr:col>
      <xdr:colOff>1941448</xdr:colOff>
      <xdr:row>46</xdr:row>
      <xdr:rowOff>65617</xdr:rowOff>
    </xdr:to>
    <xdr:graphicFrame macro="">
      <xdr:nvGraphicFramePr>
        <xdr:cNvPr id="3" name="Chart 4">
          <a:extLst>
            <a:ext uri="{FF2B5EF4-FFF2-40B4-BE49-F238E27FC236}">
              <a16:creationId xmlns:a16="http://schemas.microsoft.com/office/drawing/2014/main" id="{AA70330F-5BC1-4D35-95D3-BBA95DA5E3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1991163</xdr:colOff>
      <xdr:row>28</xdr:row>
      <xdr:rowOff>49183</xdr:rowOff>
    </xdr:from>
    <xdr:to>
      <xdr:col>13</xdr:col>
      <xdr:colOff>25082</xdr:colOff>
      <xdr:row>46</xdr:row>
      <xdr:rowOff>55748</xdr:rowOff>
    </xdr:to>
    <xdr:graphicFrame macro="">
      <xdr:nvGraphicFramePr>
        <xdr:cNvPr id="6" name="Chart 5">
          <a:extLst>
            <a:ext uri="{FF2B5EF4-FFF2-40B4-BE49-F238E27FC236}">
              <a16:creationId xmlns:a16="http://schemas.microsoft.com/office/drawing/2014/main" id="{6FBA5434-9BE8-4146-8457-2F201E9835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174200</xdr:colOff>
      <xdr:row>28</xdr:row>
      <xdr:rowOff>46008</xdr:rowOff>
    </xdr:from>
    <xdr:to>
      <xdr:col>3</xdr:col>
      <xdr:colOff>5393143</xdr:colOff>
      <xdr:row>46</xdr:row>
      <xdr:rowOff>58923</xdr:rowOff>
    </xdr:to>
    <xdr:graphicFrame macro="">
      <xdr:nvGraphicFramePr>
        <xdr:cNvPr id="7" name="Chart 6">
          <a:extLst>
            <a:ext uri="{FF2B5EF4-FFF2-40B4-BE49-F238E27FC236}">
              <a16:creationId xmlns:a16="http://schemas.microsoft.com/office/drawing/2014/main" id="{24FFBC01-F710-48EA-8632-A6B3622570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0.00594</cdr:x>
      <cdr:y>0.01298</cdr:y>
    </cdr:from>
    <cdr:to>
      <cdr:x>0.00594</cdr:x>
      <cdr:y>0.01298</cdr:y>
    </cdr:to>
    <cdr:sp macro="" textlink="">
      <cdr:nvSpPr>
        <cdr:cNvPr id="2" name="UpSlideExportSave" hidden="1">
          <a:extLst xmlns:a="http://schemas.openxmlformats.org/drawingml/2006/main">
            <a:ext uri="{FF2B5EF4-FFF2-40B4-BE49-F238E27FC236}">
              <a16:creationId xmlns:a16="http://schemas.microsoft.com/office/drawing/2014/main" id="{0ABB446D-4478-BF47-F4BF-F048E2F5DF53}"/>
            </a:ext>
          </a:extLst>
        </cdr:cNvPr>
        <cdr:cNvSpPr/>
      </cdr:nvSpPr>
      <cdr:spPr>
        <a:xfrm xmlns:a="http://schemas.openxmlformats.org/drawingml/2006/main">
          <a:off x="50800" y="50800"/>
          <a:ext cx="0" cy="0"/>
        </a:xfrm>
        <a:prstGeom xmlns:a="http://schemas.openxmlformats.org/drawingml/2006/main" prst="rect">
          <a:avLst/>
        </a:prstGeom>
        <a:noFill xmlns:a="http://schemas.openxmlformats.org/drawingml/2006/main"/>
        <a:ln xmlns:a="http://schemas.openxmlformats.org/drawingml/2006/main" w="12700" cap="flat" cmpd="sng" algn="ctr">
          <a:noFill/>
          <a:prstDash val="solid"/>
          <a:miter lim="800000"/>
        </a:ln>
        <a:effectLst xmlns:a="http://schemas.openxmlformats.org/drawingml/2006/main"/>
        <a:extLst xmlns:a="http://schemas.openxmlformats.org/drawingml/2006/main">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12700" cap="flat" cmpd="sng" algn="ctr">
              <a:solidFill>
                <a:schemeClr val="accent1">
                  <a:shade val="50000"/>
                </a:schemeClr>
              </a:solidFill>
              <a:prstDash val="solid"/>
              <a:miter lim="800000"/>
            </a14:hiddenLine>
          </a:ext>
        </a:extLst>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0.00594</cdr:x>
      <cdr:y>0.01298</cdr:y>
    </cdr:from>
    <cdr:to>
      <cdr:x>0.00594</cdr:x>
      <cdr:y>0.01298</cdr:y>
    </cdr:to>
    <cdr:sp macro="" textlink="">
      <cdr:nvSpPr>
        <cdr:cNvPr id="3" name="#UpSlide#ChartHasBeenCopiedWithUpSlideActive#" hidden="1">
          <a:extLst xmlns:a="http://schemas.openxmlformats.org/drawingml/2006/main">
            <a:ext uri="{FF2B5EF4-FFF2-40B4-BE49-F238E27FC236}">
              <a16:creationId xmlns:a16="http://schemas.microsoft.com/office/drawing/2014/main" id="{D2FEAD46-F05C-7FCD-0043-3FB770530175}"/>
            </a:ext>
          </a:extLst>
        </cdr:cNvPr>
        <cdr:cNvSpPr/>
      </cdr:nvSpPr>
      <cdr:spPr>
        <a:xfrm xmlns:a="http://schemas.openxmlformats.org/drawingml/2006/main">
          <a:off x="50800" y="50800"/>
          <a:ext cx="0" cy="0"/>
        </a:xfrm>
        <a:prstGeom xmlns:a="http://schemas.openxmlformats.org/drawingml/2006/main" prst="rect">
          <a:avLst/>
        </a:prstGeom>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userShapes>
</file>

<file path=xl/drawings/drawing5.xml><?xml version="1.0" encoding="utf-8"?>
<c:userShapes xmlns:c="http://schemas.openxmlformats.org/drawingml/2006/chart">
  <cdr:relSizeAnchor xmlns:cdr="http://schemas.openxmlformats.org/drawingml/2006/chartDrawing">
    <cdr:from>
      <cdr:x>0.008</cdr:x>
      <cdr:y>0.01333</cdr:y>
    </cdr:from>
    <cdr:to>
      <cdr:x>0.008</cdr:x>
      <cdr:y>0.01333</cdr:y>
    </cdr:to>
    <cdr:sp macro="" textlink="">
      <cdr:nvSpPr>
        <cdr:cNvPr id="2" name="UpSlideBridgeIdSh" descr="2" hidden="1">
          <a:extLst xmlns:a="http://schemas.openxmlformats.org/drawingml/2006/main">
            <a:ext uri="{FF2B5EF4-FFF2-40B4-BE49-F238E27FC236}">
              <a16:creationId xmlns:a16="http://schemas.microsoft.com/office/drawing/2014/main" id="{31D2793B-8AFD-6C7D-4E48-CE63BC6CBEDC}"/>
            </a:ext>
          </a:extLst>
        </cdr:cNvPr>
        <cdr:cNvSpPr/>
      </cdr:nvSpPr>
      <cdr:spPr>
        <a:xfrm xmlns:a="http://schemas.openxmlformats.org/drawingml/2006/main">
          <a:off x="50800" y="50800"/>
          <a:ext cx="0" cy="0"/>
        </a:xfrm>
        <a:prstGeom xmlns:a="http://schemas.openxmlformats.org/drawingml/2006/main" prst="rect">
          <a:avLst/>
        </a:prstGeom>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0.008</cdr:x>
      <cdr:y>0.01333</cdr:y>
    </cdr:from>
    <cdr:to>
      <cdr:x>0.008</cdr:x>
      <cdr:y>0.01333</cdr:y>
    </cdr:to>
    <cdr:sp macro="" textlink="">
      <cdr:nvSpPr>
        <cdr:cNvPr id="3" name="UpSlideExportSave" hidden="1">
          <a:extLst xmlns:a="http://schemas.openxmlformats.org/drawingml/2006/main">
            <a:ext uri="{FF2B5EF4-FFF2-40B4-BE49-F238E27FC236}">
              <a16:creationId xmlns:a16="http://schemas.microsoft.com/office/drawing/2014/main" id="{C4D4A4A7-6962-D8B0-12C4-B2C4C2F9ED18}"/>
            </a:ext>
          </a:extLst>
        </cdr:cNvPr>
        <cdr:cNvSpPr/>
      </cdr:nvSpPr>
      <cdr:spPr>
        <a:xfrm xmlns:a="http://schemas.openxmlformats.org/drawingml/2006/main">
          <a:off x="50800" y="50800"/>
          <a:ext cx="0" cy="0"/>
        </a:xfrm>
        <a:prstGeom xmlns:a="http://schemas.openxmlformats.org/drawingml/2006/main" prst="rect">
          <a:avLst/>
        </a:prstGeom>
        <a:noFill xmlns:a="http://schemas.openxmlformats.org/drawingml/2006/main"/>
        <a:ln xmlns:a="http://schemas.openxmlformats.org/drawingml/2006/main" w="12700" cap="flat" cmpd="sng" algn="ctr">
          <a:noFill/>
          <a:prstDash val="solid"/>
          <a:miter lim="800000"/>
        </a:ln>
        <a:effectLst xmlns:a="http://schemas.openxmlformats.org/drawingml/2006/main"/>
        <a:extLst xmlns:a="http://schemas.openxmlformats.org/drawingml/2006/main">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12700" cap="flat" cmpd="sng" algn="ctr">
              <a:solidFill>
                <a:schemeClr val="accent1">
                  <a:shade val="50000"/>
                </a:schemeClr>
              </a:solidFill>
              <a:prstDash val="solid"/>
              <a:miter lim="800000"/>
            </a14:hiddenLine>
          </a:ext>
        </a:extLst>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0.00971</cdr:x>
      <cdr:y>0.01905</cdr:y>
    </cdr:from>
    <cdr:to>
      <cdr:x>0.00971</cdr:x>
      <cdr:y>0.01905</cdr:y>
    </cdr:to>
    <cdr:sp macro="" textlink="">
      <cdr:nvSpPr>
        <cdr:cNvPr id="4" name="#UpSlide#ChartHasBeenCopiedWithUpSlideActive#" hidden="1">
          <a:extLst xmlns:a="http://schemas.openxmlformats.org/drawingml/2006/main">
            <a:ext uri="{FF2B5EF4-FFF2-40B4-BE49-F238E27FC236}">
              <a16:creationId xmlns:a16="http://schemas.microsoft.com/office/drawing/2014/main" id="{FB513C09-94DC-C110-5FE6-3A892FFB7543}"/>
            </a:ext>
          </a:extLst>
        </cdr:cNvPr>
        <cdr:cNvSpPr/>
      </cdr:nvSpPr>
      <cdr:spPr>
        <a:xfrm xmlns:a="http://schemas.openxmlformats.org/drawingml/2006/main">
          <a:off x="50800" y="50800"/>
          <a:ext cx="0" cy="0"/>
        </a:xfrm>
        <a:prstGeom xmlns:a="http://schemas.openxmlformats.org/drawingml/2006/main" prst="rect">
          <a:avLst/>
        </a:prstGeom>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userShapes>
</file>

<file path=xl/drawings/drawing6.xml><?xml version="1.0" encoding="utf-8"?>
<c:userShapes xmlns:c="http://schemas.openxmlformats.org/drawingml/2006/chart">
  <cdr:relSizeAnchor xmlns:cdr="http://schemas.openxmlformats.org/drawingml/2006/chartDrawing">
    <cdr:from>
      <cdr:x>0.008</cdr:x>
      <cdr:y>0.01333</cdr:y>
    </cdr:from>
    <cdr:to>
      <cdr:x>0.008</cdr:x>
      <cdr:y>0.01333</cdr:y>
    </cdr:to>
    <cdr:sp macro="" textlink="">
      <cdr:nvSpPr>
        <cdr:cNvPr id="2" name="UpSlideBridgeIdSh" descr="3" hidden="1">
          <a:extLst xmlns:a="http://schemas.openxmlformats.org/drawingml/2006/main">
            <a:ext uri="{FF2B5EF4-FFF2-40B4-BE49-F238E27FC236}">
              <a16:creationId xmlns:a16="http://schemas.microsoft.com/office/drawing/2014/main" id="{E61FED3D-92B7-4856-20DF-F54228BF689C}"/>
            </a:ext>
          </a:extLst>
        </cdr:cNvPr>
        <cdr:cNvSpPr/>
      </cdr:nvSpPr>
      <cdr:spPr>
        <a:xfrm xmlns:a="http://schemas.openxmlformats.org/drawingml/2006/main">
          <a:off x="50800" y="50800"/>
          <a:ext cx="0" cy="0"/>
        </a:xfrm>
        <a:prstGeom xmlns:a="http://schemas.openxmlformats.org/drawingml/2006/main" prst="rect">
          <a:avLst/>
        </a:prstGeom>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0.008</cdr:x>
      <cdr:y>0.01333</cdr:y>
    </cdr:from>
    <cdr:to>
      <cdr:x>0.008</cdr:x>
      <cdr:y>0.01333</cdr:y>
    </cdr:to>
    <cdr:sp macro="" textlink="">
      <cdr:nvSpPr>
        <cdr:cNvPr id="3" name="#UpSlide#ChartHasBeenCopiedWithUpSlideActive#" hidden="1">
          <a:extLst xmlns:a="http://schemas.openxmlformats.org/drawingml/2006/main">
            <a:ext uri="{FF2B5EF4-FFF2-40B4-BE49-F238E27FC236}">
              <a16:creationId xmlns:a16="http://schemas.microsoft.com/office/drawing/2014/main" id="{8833D6FF-B1D4-F114-EAE6-60EAAC4AF57C}"/>
            </a:ext>
          </a:extLst>
        </cdr:cNvPr>
        <cdr:cNvSpPr/>
      </cdr:nvSpPr>
      <cdr:spPr>
        <a:xfrm xmlns:a="http://schemas.openxmlformats.org/drawingml/2006/main">
          <a:off x="50800" y="50800"/>
          <a:ext cx="0" cy="0"/>
        </a:xfrm>
        <a:prstGeom xmlns:a="http://schemas.openxmlformats.org/drawingml/2006/main" prst="rect">
          <a:avLst/>
        </a:prstGeom>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0.008</cdr:x>
      <cdr:y>0.01333</cdr:y>
    </cdr:from>
    <cdr:to>
      <cdr:x>0.008</cdr:x>
      <cdr:y>0.01333</cdr:y>
    </cdr:to>
    <cdr:sp macro="" textlink="">
      <cdr:nvSpPr>
        <cdr:cNvPr id="4" name="UpSlideBridgeIdSh" descr="3" hidden="1">
          <a:extLst xmlns:a="http://schemas.openxmlformats.org/drawingml/2006/main">
            <a:ext uri="{FF2B5EF4-FFF2-40B4-BE49-F238E27FC236}">
              <a16:creationId xmlns:a16="http://schemas.microsoft.com/office/drawing/2014/main" id="{E61FED3D-92B7-4856-20DF-F54228BF689C}"/>
            </a:ext>
          </a:extLst>
        </cdr:cNvPr>
        <cdr:cNvSpPr/>
      </cdr:nvSpPr>
      <cdr:spPr>
        <a:xfrm xmlns:a="http://schemas.openxmlformats.org/drawingml/2006/main">
          <a:off x="50800" y="50800"/>
          <a:ext cx="0" cy="0"/>
        </a:xfrm>
        <a:prstGeom xmlns:a="http://schemas.openxmlformats.org/drawingml/2006/main" prst="rect">
          <a:avLst/>
        </a:prstGeom>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0.008</cdr:x>
      <cdr:y>0.01333</cdr:y>
    </cdr:from>
    <cdr:to>
      <cdr:x>0.008</cdr:x>
      <cdr:y>0.01333</cdr:y>
    </cdr:to>
    <cdr:sp macro="" textlink="">
      <cdr:nvSpPr>
        <cdr:cNvPr id="5" name="#UpSlide#ChartHasBeenCopiedWithUpSlideActive#" hidden="1">
          <a:extLst xmlns:a="http://schemas.openxmlformats.org/drawingml/2006/main">
            <a:ext uri="{FF2B5EF4-FFF2-40B4-BE49-F238E27FC236}">
              <a16:creationId xmlns:a16="http://schemas.microsoft.com/office/drawing/2014/main" id="{8833D6FF-B1D4-F114-EAE6-60EAAC4AF57C}"/>
            </a:ext>
          </a:extLst>
        </cdr:cNvPr>
        <cdr:cNvSpPr/>
      </cdr:nvSpPr>
      <cdr:spPr>
        <a:xfrm xmlns:a="http://schemas.openxmlformats.org/drawingml/2006/main">
          <a:off x="50800" y="50800"/>
          <a:ext cx="0" cy="0"/>
        </a:xfrm>
        <a:prstGeom xmlns:a="http://schemas.openxmlformats.org/drawingml/2006/main" prst="rect">
          <a:avLst/>
        </a:prstGeom>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0.00986</cdr:x>
      <cdr:y>0.01878</cdr:y>
    </cdr:from>
    <cdr:to>
      <cdr:x>0.00986</cdr:x>
      <cdr:y>0.01878</cdr:y>
    </cdr:to>
    <cdr:sp macro="" textlink="">
      <cdr:nvSpPr>
        <cdr:cNvPr id="6" name="UpSlideExportSave" hidden="1">
          <a:extLst xmlns:a="http://schemas.openxmlformats.org/drawingml/2006/main">
            <a:ext uri="{FF2B5EF4-FFF2-40B4-BE49-F238E27FC236}">
              <a16:creationId xmlns:a16="http://schemas.microsoft.com/office/drawing/2014/main" id="{E3E603B2-0B85-806A-96A2-D17D6C53193C}"/>
            </a:ext>
          </a:extLst>
        </cdr:cNvPr>
        <cdr:cNvSpPr/>
      </cdr:nvSpPr>
      <cdr:spPr>
        <a:xfrm xmlns:a="http://schemas.openxmlformats.org/drawingml/2006/main">
          <a:off x="50800" y="50800"/>
          <a:ext cx="0" cy="0"/>
        </a:xfrm>
        <a:prstGeom xmlns:a="http://schemas.openxmlformats.org/drawingml/2006/main" prst="rect">
          <a:avLst/>
        </a:prstGeom>
        <a:noFill xmlns:a="http://schemas.openxmlformats.org/drawingml/2006/main"/>
        <a:ln xmlns:a="http://schemas.openxmlformats.org/drawingml/2006/main" w="12700" cap="flat" cmpd="sng" algn="ctr">
          <a:noFill/>
          <a:prstDash val="solid"/>
          <a:miter lim="800000"/>
        </a:ln>
        <a:effectLst xmlns:a="http://schemas.openxmlformats.org/drawingml/2006/main"/>
        <a:extLst xmlns:a="http://schemas.openxmlformats.org/drawingml/2006/main">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12700" cap="flat" cmpd="sng" algn="ctr">
              <a:solidFill>
                <a:schemeClr val="accent1">
                  <a:shade val="50000"/>
                </a:schemeClr>
              </a:solidFill>
              <a:prstDash val="solid"/>
              <a:miter lim="800000"/>
            </a14:hiddenLine>
          </a:ext>
        </a:extLst>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userShapes>
</file>

<file path=xl/drawings/drawing7.xml><?xml version="1.0" encoding="utf-8"?>
<xdr:wsDr xmlns:xdr="http://schemas.openxmlformats.org/drawingml/2006/spreadsheetDrawing" xmlns:a="http://schemas.openxmlformats.org/drawingml/2006/main">
  <xdr:twoCellAnchor>
    <xdr:from>
      <xdr:col>23</xdr:col>
      <xdr:colOff>0</xdr:colOff>
      <xdr:row>9</xdr:row>
      <xdr:rowOff>0</xdr:rowOff>
    </xdr:from>
    <xdr:to>
      <xdr:col>31</xdr:col>
      <xdr:colOff>285564</xdr:colOff>
      <xdr:row>22</xdr:row>
      <xdr:rowOff>46317</xdr:rowOff>
    </xdr:to>
    <xdr:graphicFrame macro="">
      <xdr:nvGraphicFramePr>
        <xdr:cNvPr id="2" name="Chart 1">
          <a:extLst>
            <a:ext uri="{FF2B5EF4-FFF2-40B4-BE49-F238E27FC236}">
              <a16:creationId xmlns:a16="http://schemas.microsoft.com/office/drawing/2014/main" id="{0A7E5D5F-EFD4-4684-B913-38B6551E8F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0.008</cdr:x>
      <cdr:y>0.01333</cdr:y>
    </cdr:from>
    <cdr:to>
      <cdr:x>0.008</cdr:x>
      <cdr:y>0.01333</cdr:y>
    </cdr:to>
    <cdr:sp macro="" textlink="">
      <cdr:nvSpPr>
        <cdr:cNvPr id="2" name="UpSlideBridgeIdSh" descr="3" hidden="1">
          <a:extLst xmlns:a="http://schemas.openxmlformats.org/drawingml/2006/main">
            <a:ext uri="{FF2B5EF4-FFF2-40B4-BE49-F238E27FC236}">
              <a16:creationId xmlns:a16="http://schemas.microsoft.com/office/drawing/2014/main" id="{E61FED3D-92B7-4856-20DF-F54228BF689C}"/>
            </a:ext>
          </a:extLst>
        </cdr:cNvPr>
        <cdr:cNvSpPr/>
      </cdr:nvSpPr>
      <cdr:spPr>
        <a:xfrm xmlns:a="http://schemas.openxmlformats.org/drawingml/2006/main">
          <a:off x="50800" y="50800"/>
          <a:ext cx="0" cy="0"/>
        </a:xfrm>
        <a:prstGeom xmlns:a="http://schemas.openxmlformats.org/drawingml/2006/main" prst="rect">
          <a:avLst/>
        </a:prstGeom>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0.008</cdr:x>
      <cdr:y>0.01333</cdr:y>
    </cdr:from>
    <cdr:to>
      <cdr:x>0.008</cdr:x>
      <cdr:y>0.01333</cdr:y>
    </cdr:to>
    <cdr:sp macro="" textlink="">
      <cdr:nvSpPr>
        <cdr:cNvPr id="3" name="#UpSlide#ChartHasBeenCopiedWithUpSlideActive#" hidden="1">
          <a:extLst xmlns:a="http://schemas.openxmlformats.org/drawingml/2006/main">
            <a:ext uri="{FF2B5EF4-FFF2-40B4-BE49-F238E27FC236}">
              <a16:creationId xmlns:a16="http://schemas.microsoft.com/office/drawing/2014/main" id="{8833D6FF-B1D4-F114-EAE6-60EAAC4AF57C}"/>
            </a:ext>
          </a:extLst>
        </cdr:cNvPr>
        <cdr:cNvSpPr/>
      </cdr:nvSpPr>
      <cdr:spPr>
        <a:xfrm xmlns:a="http://schemas.openxmlformats.org/drawingml/2006/main">
          <a:off x="50800" y="50800"/>
          <a:ext cx="0" cy="0"/>
        </a:xfrm>
        <a:prstGeom xmlns:a="http://schemas.openxmlformats.org/drawingml/2006/main" prst="rect">
          <a:avLst/>
        </a:prstGeom>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0.008</cdr:x>
      <cdr:y>0.01333</cdr:y>
    </cdr:from>
    <cdr:to>
      <cdr:x>0.008</cdr:x>
      <cdr:y>0.01333</cdr:y>
    </cdr:to>
    <cdr:sp macro="" textlink="">
      <cdr:nvSpPr>
        <cdr:cNvPr id="4" name="UpSlideBridgeIdSh" descr="3" hidden="1">
          <a:extLst xmlns:a="http://schemas.openxmlformats.org/drawingml/2006/main">
            <a:ext uri="{FF2B5EF4-FFF2-40B4-BE49-F238E27FC236}">
              <a16:creationId xmlns:a16="http://schemas.microsoft.com/office/drawing/2014/main" id="{E61FED3D-92B7-4856-20DF-F54228BF689C}"/>
            </a:ext>
          </a:extLst>
        </cdr:cNvPr>
        <cdr:cNvSpPr/>
      </cdr:nvSpPr>
      <cdr:spPr>
        <a:xfrm xmlns:a="http://schemas.openxmlformats.org/drawingml/2006/main">
          <a:off x="50800" y="50800"/>
          <a:ext cx="0" cy="0"/>
        </a:xfrm>
        <a:prstGeom xmlns:a="http://schemas.openxmlformats.org/drawingml/2006/main" prst="rect">
          <a:avLst/>
        </a:prstGeom>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0.008</cdr:x>
      <cdr:y>0.01333</cdr:y>
    </cdr:from>
    <cdr:to>
      <cdr:x>0.008</cdr:x>
      <cdr:y>0.01333</cdr:y>
    </cdr:to>
    <cdr:sp macro="" textlink="">
      <cdr:nvSpPr>
        <cdr:cNvPr id="5" name="#UpSlide#ChartHasBeenCopiedWithUpSlideActive#" hidden="1">
          <a:extLst xmlns:a="http://schemas.openxmlformats.org/drawingml/2006/main">
            <a:ext uri="{FF2B5EF4-FFF2-40B4-BE49-F238E27FC236}">
              <a16:creationId xmlns:a16="http://schemas.microsoft.com/office/drawing/2014/main" id="{8833D6FF-B1D4-F114-EAE6-60EAAC4AF57C}"/>
            </a:ext>
          </a:extLst>
        </cdr:cNvPr>
        <cdr:cNvSpPr/>
      </cdr:nvSpPr>
      <cdr:spPr>
        <a:xfrm xmlns:a="http://schemas.openxmlformats.org/drawingml/2006/main">
          <a:off x="50800" y="50800"/>
          <a:ext cx="0" cy="0"/>
        </a:xfrm>
        <a:prstGeom xmlns:a="http://schemas.openxmlformats.org/drawingml/2006/main" prst="rect">
          <a:avLst/>
        </a:prstGeom>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9DDC4-4721-47BC-97D4-71F40F0AED00}">
  <sheetPr codeName="Sheet1">
    <tabColor theme="1"/>
  </sheetPr>
  <dimension ref="A1:AD49"/>
  <sheetViews>
    <sheetView showGridLines="0" tabSelected="1" workbookViewId="0"/>
  </sheetViews>
  <sheetFormatPr defaultColWidth="0" defaultRowHeight="14.5" zeroHeight="1" x14ac:dyDescent="0.35"/>
  <cols>
    <col min="1" max="2" width="3.26953125" customWidth="1"/>
    <col min="3" max="3" width="4.7265625" customWidth="1"/>
    <col min="4" max="28" width="9.1796875" customWidth="1"/>
    <col min="29" max="29" width="6.1796875" customWidth="1"/>
    <col min="30" max="30" width="9.1796875" customWidth="1"/>
    <col min="31" max="16384" width="9.1796875" hidden="1"/>
  </cols>
  <sheetData>
    <row r="1" spans="1:8" s="48" customFormat="1" ht="15.5" x14ac:dyDescent="0.35">
      <c r="C1" s="51"/>
      <c r="D1" s="50" t="s">
        <v>0</v>
      </c>
      <c r="E1" s="49"/>
      <c r="F1" s="49"/>
      <c r="G1" s="49"/>
      <c r="H1" s="49"/>
    </row>
    <row r="2" spans="1:8" s="53" customFormat="1" ht="15.5" x14ac:dyDescent="0.35">
      <c r="A2" s="52"/>
      <c r="B2" s="53">
        <f ca="1">_xlfn.SHEET()</f>
        <v>1</v>
      </c>
      <c r="C2" s="53" t="str" cm="1">
        <f t="array" aca="1" ref="C2" ca="1">_xlfn.TEXTAFTER(CELL("filename",A1),"]")</f>
        <v>Disclaimer</v>
      </c>
    </row>
    <row r="3" spans="1:8" s="48" customFormat="1" x14ac:dyDescent="0.35">
      <c r="A3" s="51"/>
    </row>
    <row r="4" spans="1:8" s="48" customFormat="1" x14ac:dyDescent="0.35">
      <c r="B4" s="56"/>
      <c r="C4" s="58"/>
      <c r="D4" s="57"/>
    </row>
    <row r="5" spans="1:8" s="48" customFormat="1" x14ac:dyDescent="0.35">
      <c r="A5" s="55"/>
      <c r="C5" s="58"/>
      <c r="D5" s="57"/>
    </row>
    <row r="6" spans="1:8" s="48" customFormat="1" x14ac:dyDescent="0.35">
      <c r="A6" s="55"/>
      <c r="C6" s="59"/>
      <c r="D6" s="57"/>
    </row>
    <row r="7" spans="1:8" s="48" customFormat="1" x14ac:dyDescent="0.35">
      <c r="A7" s="55"/>
      <c r="C7" s="57"/>
      <c r="D7" s="57"/>
    </row>
    <row r="8" spans="1:8" s="48" customFormat="1" x14ac:dyDescent="0.35">
      <c r="A8" s="55"/>
    </row>
    <row r="9" spans="1:8" x14ac:dyDescent="0.35"/>
    <row r="10" spans="1:8" x14ac:dyDescent="0.35"/>
    <row r="11" spans="1:8" x14ac:dyDescent="0.35"/>
    <row r="12" spans="1:8" x14ac:dyDescent="0.35"/>
    <row r="13" spans="1:8" x14ac:dyDescent="0.35"/>
    <row r="14" spans="1:8" x14ac:dyDescent="0.35"/>
    <row r="15" spans="1:8" x14ac:dyDescent="0.35"/>
    <row r="16" spans="1:8" x14ac:dyDescent="0.35"/>
    <row r="17" x14ac:dyDescent="0.35"/>
    <row r="18" x14ac:dyDescent="0.35"/>
    <row r="19" x14ac:dyDescent="0.35"/>
    <row r="20" x14ac:dyDescent="0.35"/>
    <row r="21" x14ac:dyDescent="0.35"/>
    <row r="22" x14ac:dyDescent="0.35"/>
    <row r="23" x14ac:dyDescent="0.35"/>
    <row r="24" x14ac:dyDescent="0.35"/>
    <row r="25" x14ac:dyDescent="0.35"/>
    <row r="26" x14ac:dyDescent="0.35"/>
    <row r="27" x14ac:dyDescent="0.35"/>
    <row r="28" x14ac:dyDescent="0.35"/>
    <row r="29" x14ac:dyDescent="0.35"/>
    <row r="30" x14ac:dyDescent="0.35"/>
    <row r="31" x14ac:dyDescent="0.35"/>
    <row r="32" x14ac:dyDescent="0.35"/>
    <row r="33" x14ac:dyDescent="0.35"/>
    <row r="34" x14ac:dyDescent="0.35"/>
    <row r="35" x14ac:dyDescent="0.35"/>
    <row r="36" x14ac:dyDescent="0.35"/>
    <row r="37" x14ac:dyDescent="0.35"/>
    <row r="38" x14ac:dyDescent="0.35"/>
    <row r="39" x14ac:dyDescent="0.35"/>
    <row r="40" x14ac:dyDescent="0.35"/>
    <row r="41" x14ac:dyDescent="0.35"/>
    <row r="42" x14ac:dyDescent="0.35"/>
    <row r="43" x14ac:dyDescent="0.35"/>
    <row r="44" x14ac:dyDescent="0.35"/>
    <row r="45" x14ac:dyDescent="0.35"/>
    <row r="46" x14ac:dyDescent="0.35"/>
    <row r="47" x14ac:dyDescent="0.35"/>
    <row r="48" x14ac:dyDescent="0.35"/>
    <row r="49" spans="1:1" s="64" customFormat="1" x14ac:dyDescent="0.35">
      <c r="A49" s="64" t="s">
        <v>1</v>
      </c>
    </row>
  </sheetData>
  <sheetProtection algorithmName="SHA-512" hashValue="dpyTUNLbNoo7mFFKJsxUa3DoKgoAOvScSCIgB28KqKedyJJ3SymzGStnC3p9+cCpvyVa+e8BbPHJ3EjyPkaFbA==" saltValue="5F714HRWkFRDYd0SOaaLuQ==" spinCount="100000" sheet="1" objects="1"/>
  <pageMargins left="0.7" right="0.7" top="0.75" bottom="0.75" header="0.3" footer="0.3"/>
  <pageSetup paperSize="9" orientation="portrait" verticalDpi="0" r:id="rId1"/>
  <headerFooter>
    <oddHeader>&amp;L&amp;G</oddHead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2F0DD-FF29-45E3-8A93-0678F27DC071}">
  <sheetPr codeName="Sheet2">
    <tabColor theme="0" tint="-0.499984740745262"/>
  </sheetPr>
  <dimension ref="A1:U46"/>
  <sheetViews>
    <sheetView showGridLines="0" workbookViewId="0"/>
  </sheetViews>
  <sheetFormatPr defaultColWidth="0" defaultRowHeight="14.5" zeroHeight="1" x14ac:dyDescent="0.35"/>
  <cols>
    <col min="1" max="2" width="3.26953125" customWidth="1"/>
    <col min="3" max="3" width="4.7265625" customWidth="1"/>
    <col min="4" max="4" width="8.26953125" customWidth="1"/>
    <col min="5" max="5" width="2.453125" customWidth="1"/>
    <col min="6" max="6" width="28.54296875" customWidth="1"/>
    <col min="7" max="13" width="9.1796875" customWidth="1"/>
    <col min="14" max="14" width="4" customWidth="1"/>
    <col min="15" max="27" width="9.1796875" customWidth="1"/>
    <col min="28" max="28" width="8.54296875" customWidth="1"/>
    <col min="29" max="29" width="9.1796875" customWidth="1"/>
  </cols>
  <sheetData>
    <row r="1" spans="1:21" ht="15.5" x14ac:dyDescent="0.35">
      <c r="A1" s="48"/>
      <c r="B1" s="48"/>
      <c r="C1" s="51"/>
      <c r="D1" s="50" t="str">
        <f>Model_Name</f>
        <v>Capacity Investment Scheme South Australia and Victoria</v>
      </c>
      <c r="E1" s="49"/>
      <c r="F1" s="49"/>
      <c r="G1" s="49"/>
      <c r="H1" s="49"/>
      <c r="I1" s="48"/>
      <c r="J1" s="48"/>
      <c r="K1" s="48"/>
      <c r="L1" s="48"/>
      <c r="M1" s="48"/>
      <c r="N1" s="48"/>
      <c r="O1" s="48"/>
    </row>
    <row r="2" spans="1:21" s="54" customFormat="1" ht="15.5" x14ac:dyDescent="0.35">
      <c r="A2" s="52"/>
      <c r="B2" s="53">
        <v>2</v>
      </c>
      <c r="C2" s="53" t="str" cm="1">
        <f t="array" aca="1" ref="C2" ca="1">_xlfn.TEXTAFTER(CELL("filename",A1),"]")</f>
        <v>Instructions</v>
      </c>
      <c r="D2" s="53"/>
      <c r="E2" s="53"/>
      <c r="F2" s="53"/>
      <c r="G2" s="53"/>
      <c r="H2" s="53"/>
      <c r="I2" s="53"/>
      <c r="J2" s="53"/>
      <c r="K2" s="53"/>
      <c r="L2" s="53"/>
      <c r="M2" s="53"/>
      <c r="N2" s="53"/>
      <c r="O2" s="53"/>
    </row>
    <row r="3" spans="1:21" x14ac:dyDescent="0.35">
      <c r="A3" s="51"/>
      <c r="B3" s="48"/>
      <c r="C3" s="48"/>
      <c r="D3" s="48"/>
      <c r="E3" s="48"/>
      <c r="F3" s="48"/>
      <c r="G3" s="48"/>
      <c r="H3" s="48"/>
      <c r="I3" s="48"/>
      <c r="J3" s="48"/>
      <c r="K3" s="48"/>
      <c r="L3" s="48"/>
      <c r="M3" s="48"/>
      <c r="N3" s="48"/>
      <c r="O3" s="48"/>
    </row>
    <row r="4" spans="1:21" x14ac:dyDescent="0.35">
      <c r="A4" s="48"/>
      <c r="B4" s="56"/>
      <c r="C4" s="94" t="s">
        <v>2</v>
      </c>
      <c r="D4" s="57"/>
      <c r="E4" s="48"/>
      <c r="F4" s="48"/>
      <c r="G4" s="48"/>
      <c r="H4" s="48"/>
      <c r="I4" s="48"/>
      <c r="J4" s="48"/>
      <c r="K4" s="48"/>
      <c r="L4" s="48"/>
      <c r="M4" s="48"/>
      <c r="N4" s="48"/>
      <c r="O4" s="48"/>
    </row>
    <row r="5" spans="1:21" x14ac:dyDescent="0.35">
      <c r="A5" s="55"/>
      <c r="B5" s="48"/>
      <c r="C5" s="58"/>
      <c r="D5" s="133" t="s">
        <v>3</v>
      </c>
      <c r="E5" s="133"/>
      <c r="F5" s="133"/>
      <c r="G5" s="133"/>
      <c r="H5" s="133"/>
      <c r="I5" s="133"/>
      <c r="J5" s="133"/>
      <c r="K5" s="133"/>
      <c r="L5" s="133"/>
      <c r="M5" s="133"/>
      <c r="N5" s="133"/>
      <c r="O5" s="133"/>
      <c r="P5" s="133"/>
      <c r="Q5" s="133"/>
      <c r="R5" s="133"/>
      <c r="S5" s="133"/>
      <c r="T5" s="133"/>
      <c r="U5" s="133"/>
    </row>
    <row r="6" spans="1:21" x14ac:dyDescent="0.35">
      <c r="A6" s="55"/>
      <c r="B6" s="48"/>
      <c r="C6" s="59"/>
      <c r="D6" s="133"/>
      <c r="E6" s="133"/>
      <c r="F6" s="133"/>
      <c r="G6" s="133"/>
      <c r="H6" s="133"/>
      <c r="I6" s="133"/>
      <c r="J6" s="133"/>
      <c r="K6" s="133"/>
      <c r="L6" s="133"/>
      <c r="M6" s="133"/>
      <c r="N6" s="133"/>
      <c r="O6" s="133"/>
      <c r="P6" s="133"/>
      <c r="Q6" s="133"/>
      <c r="R6" s="133"/>
      <c r="S6" s="133"/>
      <c r="T6" s="133"/>
      <c r="U6" s="133"/>
    </row>
    <row r="7" spans="1:21" x14ac:dyDescent="0.35">
      <c r="A7" s="55"/>
      <c r="B7" s="48"/>
      <c r="C7" s="57"/>
      <c r="D7" s="133"/>
      <c r="E7" s="133"/>
      <c r="F7" s="133"/>
      <c r="G7" s="133"/>
      <c r="H7" s="133"/>
      <c r="I7" s="133"/>
      <c r="J7" s="133"/>
      <c r="K7" s="133"/>
      <c r="L7" s="133"/>
      <c r="M7" s="133"/>
      <c r="N7" s="133"/>
      <c r="O7" s="133"/>
      <c r="P7" s="133"/>
      <c r="Q7" s="133"/>
      <c r="R7" s="133"/>
      <c r="S7" s="133"/>
      <c r="T7" s="133"/>
      <c r="U7" s="133"/>
    </row>
    <row r="8" spans="1:21" x14ac:dyDescent="0.35">
      <c r="A8" s="55"/>
      <c r="B8" s="48"/>
      <c r="C8" s="48"/>
      <c r="D8" s="48"/>
      <c r="E8" s="48"/>
      <c r="F8" s="48"/>
      <c r="G8" s="48"/>
      <c r="H8" s="48"/>
      <c r="I8" s="48"/>
      <c r="J8" s="48"/>
      <c r="K8" s="48"/>
      <c r="L8" s="48"/>
      <c r="M8" s="48"/>
      <c r="N8" s="48"/>
      <c r="O8" s="48"/>
    </row>
    <row r="9" spans="1:21" ht="5.15" customHeight="1" x14ac:dyDescent="0.35">
      <c r="A9" s="25"/>
      <c r="B9" s="25"/>
      <c r="C9" s="25"/>
      <c r="D9" s="23"/>
      <c r="E9" s="24"/>
      <c r="F9" s="24"/>
      <c r="G9" s="24"/>
      <c r="I9" s="24"/>
      <c r="J9" s="22"/>
    </row>
    <row r="10" spans="1:21" ht="15.5" x14ac:dyDescent="0.35">
      <c r="A10" s="48"/>
      <c r="B10" s="48"/>
      <c r="C10" s="95">
        <v>2.1</v>
      </c>
      <c r="D10" s="96" t="s">
        <v>4</v>
      </c>
      <c r="E10" s="97"/>
      <c r="F10" s="97"/>
      <c r="G10" s="97"/>
      <c r="H10" s="97"/>
      <c r="I10" s="97"/>
      <c r="J10" s="97"/>
      <c r="K10" s="97"/>
      <c r="L10" s="97"/>
      <c r="M10" s="97"/>
      <c r="N10" s="97"/>
      <c r="O10" s="97"/>
      <c r="P10" s="97"/>
      <c r="Q10" s="97"/>
      <c r="R10" s="97"/>
      <c r="S10" s="97"/>
      <c r="T10" s="97"/>
      <c r="U10" s="97"/>
    </row>
    <row r="11" spans="1:21" x14ac:dyDescent="0.35">
      <c r="A11" s="48"/>
      <c r="B11" s="48"/>
      <c r="C11" s="48"/>
      <c r="D11" s="48"/>
      <c r="E11" s="48"/>
      <c r="F11" s="48"/>
      <c r="G11" s="48"/>
      <c r="H11" s="48"/>
      <c r="I11" s="48"/>
      <c r="J11" s="48"/>
      <c r="K11" s="48"/>
      <c r="L11" s="48"/>
      <c r="M11" s="48"/>
      <c r="N11" s="48"/>
      <c r="O11" s="48"/>
    </row>
    <row r="12" spans="1:21" x14ac:dyDescent="0.35">
      <c r="A12" s="48"/>
      <c r="B12" s="48"/>
      <c r="C12" s="48"/>
      <c r="D12" s="48"/>
      <c r="E12" s="48"/>
      <c r="F12" s="48"/>
      <c r="G12" s="48"/>
      <c r="H12" s="48"/>
      <c r="I12" s="48"/>
      <c r="J12" s="48"/>
      <c r="K12" s="48"/>
      <c r="L12" s="48"/>
      <c r="M12" s="48"/>
      <c r="N12" s="48"/>
      <c r="O12" s="48"/>
    </row>
    <row r="13" spans="1:21" x14ac:dyDescent="0.35">
      <c r="A13" s="48"/>
      <c r="B13" s="48"/>
      <c r="C13" s="48"/>
      <c r="D13" s="48"/>
      <c r="E13" s="48"/>
      <c r="F13" s="48"/>
      <c r="G13" s="48"/>
      <c r="H13" s="48"/>
      <c r="I13" s="48"/>
      <c r="J13" s="48"/>
      <c r="K13" s="48"/>
      <c r="L13" s="48"/>
      <c r="M13" s="48"/>
      <c r="N13" s="48"/>
      <c r="O13" s="48"/>
    </row>
    <row r="14" spans="1:21" x14ac:dyDescent="0.35">
      <c r="A14" s="48"/>
      <c r="B14" s="48"/>
      <c r="C14" s="48"/>
      <c r="D14" s="48"/>
      <c r="E14" s="48"/>
      <c r="F14" s="48"/>
      <c r="G14" s="48"/>
      <c r="H14" s="48"/>
      <c r="I14" s="48"/>
      <c r="J14" s="48"/>
      <c r="K14" s="48"/>
      <c r="L14" s="48"/>
      <c r="M14" s="48"/>
      <c r="N14" s="48"/>
      <c r="O14" s="48"/>
    </row>
    <row r="15" spans="1:21" x14ac:dyDescent="0.35">
      <c r="A15" s="48"/>
      <c r="B15" s="48"/>
      <c r="C15" s="48"/>
      <c r="D15" s="48"/>
      <c r="E15" s="48"/>
      <c r="G15" s="48"/>
      <c r="H15" s="48"/>
      <c r="I15" s="48"/>
      <c r="J15" s="48"/>
      <c r="K15" s="48"/>
      <c r="L15" s="48"/>
      <c r="M15" s="48"/>
      <c r="N15" s="48"/>
      <c r="O15" s="48"/>
    </row>
    <row r="16" spans="1:21" x14ac:dyDescent="0.35">
      <c r="A16" s="48"/>
      <c r="B16" s="48"/>
      <c r="C16" s="48"/>
      <c r="D16" s="48"/>
      <c r="E16" s="48"/>
      <c r="F16" s="48"/>
      <c r="G16" s="48"/>
      <c r="H16" s="48"/>
      <c r="I16" s="48"/>
      <c r="J16" s="48"/>
      <c r="K16" s="48"/>
      <c r="L16" s="48"/>
      <c r="M16" s="48"/>
      <c r="N16" s="48"/>
      <c r="O16" s="48"/>
    </row>
    <row r="17" spans="1:21" x14ac:dyDescent="0.35">
      <c r="A17" s="48"/>
      <c r="B17" s="48"/>
      <c r="C17" s="48"/>
      <c r="D17" s="48"/>
      <c r="E17" s="48"/>
      <c r="F17" s="48"/>
      <c r="G17" s="48"/>
      <c r="H17" s="48"/>
      <c r="I17" s="48"/>
      <c r="J17" s="48"/>
      <c r="K17" s="48"/>
      <c r="L17" s="48"/>
      <c r="M17" s="48"/>
      <c r="N17" s="48"/>
      <c r="O17" s="48"/>
    </row>
    <row r="18" spans="1:21" x14ac:dyDescent="0.35">
      <c r="A18" s="48"/>
      <c r="B18" s="48"/>
      <c r="C18" s="48"/>
      <c r="D18" s="48"/>
      <c r="E18" s="48"/>
      <c r="F18" s="48"/>
      <c r="G18" s="48"/>
      <c r="H18" s="48"/>
      <c r="I18" s="48"/>
      <c r="J18" s="48"/>
      <c r="K18" s="48"/>
      <c r="L18" s="48"/>
      <c r="M18" s="48"/>
      <c r="N18" s="48"/>
      <c r="O18" s="48"/>
    </row>
    <row r="19" spans="1:21" x14ac:dyDescent="0.35">
      <c r="A19" s="48"/>
      <c r="B19" s="48"/>
      <c r="C19" s="48"/>
      <c r="D19" s="48"/>
      <c r="E19" s="48"/>
      <c r="F19" s="48"/>
      <c r="G19" s="48"/>
      <c r="H19" s="48"/>
      <c r="I19" s="48"/>
      <c r="J19" s="48"/>
      <c r="K19" s="48"/>
      <c r="L19" s="48"/>
      <c r="M19" s="48"/>
      <c r="N19" s="48"/>
      <c r="O19" s="48"/>
    </row>
    <row r="20" spans="1:21" x14ac:dyDescent="0.35">
      <c r="A20" s="48"/>
      <c r="B20" s="48"/>
      <c r="C20" s="48"/>
      <c r="D20" s="48"/>
      <c r="E20" s="48"/>
      <c r="F20" s="48"/>
      <c r="G20" s="48"/>
      <c r="H20" s="48"/>
      <c r="I20" s="48"/>
      <c r="J20" s="48"/>
      <c r="K20" s="48"/>
      <c r="L20" s="48"/>
      <c r="M20" s="48"/>
      <c r="N20" s="48"/>
      <c r="O20" s="48"/>
    </row>
    <row r="21" spans="1:21" s="99" customFormat="1" ht="15.5" x14ac:dyDescent="0.35">
      <c r="A21"/>
      <c r="B21" s="98"/>
      <c r="C21" s="95">
        <v>2.2000000000000002</v>
      </c>
      <c r="D21" s="96" t="s">
        <v>5</v>
      </c>
      <c r="E21" s="97"/>
      <c r="F21" s="97"/>
      <c r="G21" s="97"/>
      <c r="H21" s="97"/>
      <c r="I21" s="97"/>
      <c r="J21" s="97"/>
      <c r="K21" s="97"/>
      <c r="L21" s="97"/>
      <c r="M21" s="97"/>
      <c r="N21" s="97"/>
      <c r="O21" s="97"/>
      <c r="P21" s="97"/>
      <c r="Q21" s="97"/>
      <c r="R21" s="97"/>
      <c r="S21" s="97"/>
      <c r="T21" s="97"/>
      <c r="U21" s="97"/>
    </row>
    <row r="22" spans="1:21" x14ac:dyDescent="0.35">
      <c r="B22" s="98"/>
    </row>
    <row r="23" spans="1:21" x14ac:dyDescent="0.35">
      <c r="B23" s="98"/>
      <c r="C23" t="s">
        <v>6</v>
      </c>
      <c r="D23" s="100">
        <v>100</v>
      </c>
      <c r="F23" t="s">
        <v>7</v>
      </c>
    </row>
    <row r="24" spans="1:21" x14ac:dyDescent="0.35">
      <c r="B24" s="98"/>
      <c r="C24" t="s">
        <v>6</v>
      </c>
      <c r="D24" s="101">
        <v>100</v>
      </c>
      <c r="F24" t="s">
        <v>8</v>
      </c>
    </row>
    <row r="25" spans="1:21" x14ac:dyDescent="0.35">
      <c r="C25" t="s">
        <v>6</v>
      </c>
      <c r="D25" s="102"/>
      <c r="F25" t="s">
        <v>9</v>
      </c>
    </row>
    <row r="26" spans="1:21" x14ac:dyDescent="0.35">
      <c r="B26" s="98"/>
      <c r="C26" t="s">
        <v>6</v>
      </c>
      <c r="D26" s="1">
        <v>100</v>
      </c>
      <c r="F26" t="s">
        <v>10</v>
      </c>
    </row>
    <row r="27" spans="1:21" x14ac:dyDescent="0.35">
      <c r="B27" s="98"/>
    </row>
    <row r="28" spans="1:21" x14ac:dyDescent="0.35">
      <c r="B28" s="98"/>
    </row>
    <row r="29" spans="1:21" x14ac:dyDescent="0.35">
      <c r="B29" s="98"/>
    </row>
    <row r="30" spans="1:21" s="99" customFormat="1" ht="15.5" x14ac:dyDescent="0.35">
      <c r="A30"/>
      <c r="B30" s="98"/>
      <c r="C30" s="95">
        <v>2.3000000000000003</v>
      </c>
      <c r="D30" s="96" t="s">
        <v>11</v>
      </c>
      <c r="E30" s="97"/>
      <c r="F30" s="97"/>
      <c r="G30" s="97"/>
      <c r="H30" s="97"/>
      <c r="I30" s="97"/>
      <c r="J30" s="97"/>
      <c r="K30" s="97"/>
      <c r="L30" s="97"/>
      <c r="M30" s="97"/>
      <c r="N30" s="97"/>
      <c r="O30" s="97"/>
      <c r="P30" s="97"/>
      <c r="Q30" s="97"/>
      <c r="R30" s="97"/>
      <c r="S30" s="97"/>
      <c r="T30" s="97"/>
      <c r="U30" s="97"/>
    </row>
    <row r="31" spans="1:21" x14ac:dyDescent="0.35">
      <c r="B31" s="98"/>
    </row>
    <row r="32" spans="1:21" s="106" customFormat="1" ht="14" x14ac:dyDescent="0.35">
      <c r="A32" s="103"/>
      <c r="B32" s="103"/>
      <c r="C32" s="104" t="s">
        <v>12</v>
      </c>
      <c r="D32" s="105" t="s">
        <v>13</v>
      </c>
      <c r="E32" s="103"/>
      <c r="F32" s="103"/>
      <c r="G32" s="103"/>
      <c r="H32" s="103"/>
      <c r="I32" s="103"/>
      <c r="J32" s="103"/>
      <c r="K32" s="103"/>
      <c r="L32" s="103"/>
      <c r="M32" s="103"/>
      <c r="N32" s="103"/>
      <c r="O32" s="103"/>
      <c r="P32" s="103"/>
      <c r="Q32" s="103"/>
      <c r="R32" s="103"/>
      <c r="S32" s="103"/>
      <c r="T32" s="103"/>
      <c r="U32" s="103"/>
    </row>
    <row r="33" spans="1:21" x14ac:dyDescent="0.35">
      <c r="B33" s="98"/>
      <c r="C33" t="s">
        <v>6</v>
      </c>
      <c r="D33" t="s">
        <v>14</v>
      </c>
    </row>
    <row r="34" spans="1:21" x14ac:dyDescent="0.35">
      <c r="B34" s="98"/>
      <c r="C34" t="s">
        <v>6</v>
      </c>
      <c r="D34" s="134" t="s">
        <v>15</v>
      </c>
      <c r="E34" s="134"/>
      <c r="F34" s="134"/>
      <c r="G34" s="134"/>
      <c r="H34" s="134"/>
      <c r="I34" s="134"/>
      <c r="J34" s="134"/>
      <c r="K34" s="134"/>
      <c r="L34" s="134"/>
      <c r="M34" s="134"/>
      <c r="N34" s="134"/>
      <c r="O34" s="134"/>
      <c r="P34" s="134"/>
      <c r="Q34" s="134"/>
      <c r="R34" s="134"/>
      <c r="S34" s="134"/>
      <c r="T34" s="134"/>
      <c r="U34" s="134"/>
    </row>
    <row r="35" spans="1:21" x14ac:dyDescent="0.35">
      <c r="B35" s="98"/>
      <c r="D35" s="134"/>
      <c r="E35" s="134"/>
      <c r="F35" s="134"/>
      <c r="G35" s="134"/>
      <c r="H35" s="134"/>
      <c r="I35" s="134"/>
      <c r="J35" s="134"/>
      <c r="K35" s="134"/>
      <c r="L35" s="134"/>
      <c r="M35" s="134"/>
      <c r="N35" s="134"/>
      <c r="O35" s="134"/>
      <c r="P35" s="134"/>
      <c r="Q35" s="134"/>
      <c r="R35" s="134"/>
      <c r="S35" s="134"/>
      <c r="T35" s="134"/>
      <c r="U35" s="134"/>
    </row>
    <row r="36" spans="1:21" x14ac:dyDescent="0.35">
      <c r="B36" s="98"/>
      <c r="D36" s="107"/>
      <c r="E36" s="107"/>
      <c r="F36" s="107"/>
      <c r="G36" s="107"/>
      <c r="H36" s="107"/>
      <c r="I36" s="107"/>
      <c r="J36" s="107"/>
      <c r="K36" s="107"/>
      <c r="L36" s="107"/>
      <c r="M36" s="107"/>
      <c r="N36" s="107"/>
      <c r="O36" s="107"/>
      <c r="P36" s="107"/>
      <c r="Q36" s="107"/>
      <c r="R36" s="107"/>
      <c r="S36" s="107"/>
      <c r="T36" s="107"/>
      <c r="U36" s="107"/>
    </row>
    <row r="37" spans="1:21" s="106" customFormat="1" ht="14" x14ac:dyDescent="0.35">
      <c r="A37" s="103"/>
      <c r="B37" s="103"/>
      <c r="C37" s="104" t="s">
        <v>16</v>
      </c>
      <c r="D37" s="105" t="s">
        <v>17</v>
      </c>
      <c r="E37" s="103"/>
      <c r="F37" s="103"/>
      <c r="G37" s="103"/>
      <c r="H37" s="103"/>
      <c r="I37" s="103"/>
      <c r="J37" s="103"/>
      <c r="K37" s="103"/>
      <c r="L37" s="103"/>
      <c r="M37" s="103"/>
      <c r="N37" s="103"/>
      <c r="O37" s="103"/>
      <c r="P37" s="103"/>
      <c r="Q37" s="103"/>
      <c r="R37" s="103"/>
      <c r="S37" s="103"/>
      <c r="T37" s="103"/>
      <c r="U37" s="103"/>
    </row>
    <row r="38" spans="1:21" x14ac:dyDescent="0.35">
      <c r="B38" s="98"/>
      <c r="C38" s="103" t="s">
        <v>6</v>
      </c>
      <c r="D38" s="108" t="s">
        <v>18</v>
      </c>
      <c r="F38" s="29" t="s">
        <v>19</v>
      </c>
    </row>
    <row r="39" spans="1:21" x14ac:dyDescent="0.35">
      <c r="B39" s="98"/>
      <c r="C39" t="s">
        <v>6</v>
      </c>
      <c r="D39" s="108" t="s">
        <v>20</v>
      </c>
      <c r="F39" s="29" t="s">
        <v>21</v>
      </c>
    </row>
    <row r="40" spans="1:21" x14ac:dyDescent="0.35">
      <c r="B40" s="98"/>
    </row>
    <row r="41" spans="1:21" x14ac:dyDescent="0.35">
      <c r="C41" s="104" t="s">
        <v>22</v>
      </c>
      <c r="D41" s="105" t="s">
        <v>23</v>
      </c>
    </row>
    <row r="42" spans="1:21" x14ac:dyDescent="0.35">
      <c r="B42" s="98"/>
      <c r="C42" t="s">
        <v>6</v>
      </c>
      <c r="D42" t="s">
        <v>24</v>
      </c>
    </row>
    <row r="43" spans="1:21" x14ac:dyDescent="0.35">
      <c r="B43" s="98"/>
      <c r="D43" t="s">
        <v>25</v>
      </c>
    </row>
    <row r="44" spans="1:21" x14ac:dyDescent="0.35">
      <c r="B44" s="98"/>
    </row>
    <row r="45" spans="1:21" x14ac:dyDescent="0.35"/>
    <row r="46" spans="1:21" s="64" customFormat="1" x14ac:dyDescent="0.35">
      <c r="A46" s="64" t="s">
        <v>1</v>
      </c>
    </row>
  </sheetData>
  <sheetProtection selectLockedCells="1"/>
  <mergeCells count="2">
    <mergeCell ref="D5:U7"/>
    <mergeCell ref="D34:U35"/>
  </mergeCells>
  <pageMargins left="0.7" right="0.7" top="0.75" bottom="0.75" header="0.3" footer="0.3"/>
  <pageSetup paperSize="9" orientation="portrait" r:id="rId1"/>
  <headerFooter>
    <oddHeader>&amp;C&amp;G</oddHead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83205D-D326-407C-9DC5-161A5D7B2B9D}">
  <sheetPr codeName="Sheet3">
    <tabColor rgb="FF198D7D"/>
  </sheetPr>
  <dimension ref="A1:Z234"/>
  <sheetViews>
    <sheetView showGridLines="0" zoomScaleNormal="100" workbookViewId="0"/>
  </sheetViews>
  <sheetFormatPr defaultColWidth="0" defaultRowHeight="14.5" zeroHeight="1" x14ac:dyDescent="0.35"/>
  <cols>
    <col min="1" max="2" width="3.26953125" style="29" customWidth="1"/>
    <col min="3" max="3" width="4.7265625" style="29" customWidth="1"/>
    <col min="4" max="4" width="81" customWidth="1"/>
    <col min="5" max="5" width="21.7265625" customWidth="1"/>
    <col min="6" max="6" width="26.453125" customWidth="1"/>
    <col min="7" max="7" width="30.81640625" customWidth="1"/>
    <col min="8" max="8" width="27" customWidth="1"/>
    <col min="9" max="12" width="12.453125" customWidth="1"/>
    <col min="13" max="13" width="3.7265625" customWidth="1"/>
    <col min="14" max="14" width="3.453125" customWidth="1"/>
    <col min="15" max="15" width="9.453125" hidden="1" customWidth="1"/>
    <col min="16" max="26" width="0" hidden="1" customWidth="1"/>
    <col min="27" max="16384" width="9.1796875" hidden="1"/>
  </cols>
  <sheetData>
    <row r="1" spans="1:26" ht="15.5" x14ac:dyDescent="0.35">
      <c r="A1" s="110" t="s">
        <v>26</v>
      </c>
      <c r="B1" s="48"/>
      <c r="C1" s="51"/>
      <c r="D1" s="50" t="str">
        <f>Model_Name</f>
        <v>Capacity Investment Scheme South Australia and Victoria</v>
      </c>
      <c r="E1" s="49"/>
      <c r="F1" s="49"/>
      <c r="G1" s="49"/>
      <c r="H1" s="49"/>
      <c r="I1" s="48"/>
      <c r="J1" s="48"/>
      <c r="K1" s="48"/>
      <c r="L1" s="48"/>
      <c r="M1" s="48"/>
      <c r="N1" s="48"/>
      <c r="O1" s="48"/>
      <c r="P1" s="48"/>
    </row>
    <row r="2" spans="1:26" ht="15.5" x14ac:dyDescent="0.35">
      <c r="A2" s="52"/>
      <c r="B2" s="53">
        <v>3</v>
      </c>
      <c r="C2" s="53" t="str" cm="1">
        <f t="array" aca="1" ref="C2" ca="1">_xlfn.TEXTAFTER(CELL("filename",A1),"]")</f>
        <v>Input | Outputs</v>
      </c>
      <c r="D2" s="53"/>
      <c r="E2" s="53"/>
      <c r="F2" s="53"/>
      <c r="G2" s="53"/>
      <c r="H2" s="53"/>
      <c r="I2" s="53"/>
      <c r="J2" s="53"/>
      <c r="K2" s="53"/>
      <c r="L2" s="53"/>
      <c r="M2" s="53"/>
      <c r="N2" s="53"/>
      <c r="O2" s="53"/>
      <c r="P2" s="53"/>
      <c r="Q2" s="54"/>
      <c r="R2" s="54"/>
      <c r="S2" s="54"/>
      <c r="T2" s="54"/>
      <c r="U2" s="54"/>
      <c r="V2" s="54"/>
      <c r="W2" s="54"/>
      <c r="X2" s="54"/>
      <c r="Y2" s="54"/>
      <c r="Z2" s="54"/>
    </row>
    <row r="3" spans="1:26" x14ac:dyDescent="0.35">
      <c r="A3" s="51"/>
      <c r="B3" s="48"/>
      <c r="C3" s="48"/>
      <c r="D3" s="48"/>
      <c r="E3" s="48"/>
      <c r="F3" s="48"/>
      <c r="G3" s="48"/>
      <c r="H3" s="48"/>
      <c r="I3" s="48"/>
      <c r="J3" s="48"/>
      <c r="K3" s="48"/>
      <c r="L3" s="48"/>
      <c r="M3" s="48"/>
      <c r="N3" s="48"/>
      <c r="O3" s="48"/>
      <c r="P3" s="48"/>
    </row>
    <row r="4" spans="1:26" x14ac:dyDescent="0.35">
      <c r="A4" s="48"/>
      <c r="B4" s="56"/>
      <c r="C4" s="58"/>
      <c r="D4" s="57"/>
      <c r="E4" s="48"/>
      <c r="F4" s="48"/>
      <c r="G4" s="48"/>
      <c r="H4" s="48"/>
      <c r="I4" s="48"/>
      <c r="J4" s="48"/>
      <c r="K4" s="48"/>
      <c r="L4" s="48"/>
      <c r="M4" s="48"/>
      <c r="N4" s="48"/>
      <c r="O4" s="48"/>
      <c r="P4" s="48"/>
    </row>
    <row r="5" spans="1:26" x14ac:dyDescent="0.35">
      <c r="A5" s="55"/>
      <c r="B5" s="48"/>
      <c r="C5" s="58"/>
      <c r="D5" s="57"/>
      <c r="E5" s="48"/>
      <c r="F5" s="48"/>
      <c r="G5" s="48"/>
      <c r="H5" s="48"/>
      <c r="I5" s="48"/>
      <c r="J5" s="48"/>
      <c r="K5" s="48"/>
      <c r="L5" s="48"/>
      <c r="M5" s="48"/>
      <c r="N5" s="48"/>
      <c r="O5" s="48"/>
      <c r="P5" s="48"/>
    </row>
    <row r="6" spans="1:26" ht="16" x14ac:dyDescent="0.45">
      <c r="A6" s="55"/>
      <c r="B6" s="48"/>
      <c r="C6" s="111">
        <f>--AND($C$10:$C$66)</f>
        <v>1</v>
      </c>
      <c r="D6" s="112" t="str">
        <f>IF(C6,"All key input fields complete","Calculations input incomplete")</f>
        <v>All key input fields complete</v>
      </c>
      <c r="E6" s="48"/>
      <c r="F6" s="48"/>
      <c r="G6" s="48"/>
      <c r="H6" s="48"/>
      <c r="I6" s="113"/>
      <c r="J6" s="113"/>
      <c r="K6" s="113"/>
      <c r="L6" s="113"/>
      <c r="M6" s="48"/>
      <c r="N6" s="48"/>
      <c r="O6" s="48"/>
      <c r="P6" s="48"/>
    </row>
    <row r="7" spans="1:26" x14ac:dyDescent="0.35">
      <c r="A7" s="55"/>
      <c r="B7" s="48"/>
      <c r="C7" s="57"/>
      <c r="D7" s="114" t="s">
        <v>27</v>
      </c>
      <c r="E7" s="48"/>
      <c r="F7" s="48"/>
      <c r="G7" s="48"/>
      <c r="H7" s="48"/>
      <c r="I7" s="48"/>
      <c r="J7" s="48"/>
      <c r="K7" s="48"/>
      <c r="L7" s="48"/>
      <c r="M7" s="48"/>
      <c r="N7" s="48"/>
      <c r="O7" s="48"/>
      <c r="P7" s="48"/>
    </row>
    <row r="8" spans="1:26" x14ac:dyDescent="0.35">
      <c r="A8" s="55"/>
      <c r="B8" s="48"/>
      <c r="C8" s="48"/>
      <c r="D8" s="48"/>
      <c r="E8" s="48"/>
      <c r="F8" s="48"/>
      <c r="G8" s="48"/>
      <c r="H8" s="48"/>
      <c r="I8" s="48"/>
      <c r="J8" s="48"/>
      <c r="K8" s="48"/>
      <c r="L8" s="48"/>
      <c r="M8" s="48"/>
      <c r="N8" s="48"/>
      <c r="O8" s="48"/>
      <c r="P8" s="48"/>
    </row>
    <row r="9" spans="1:26" s="22" customFormat="1" ht="5.15" customHeight="1" x14ac:dyDescent="0.35">
      <c r="A9" s="25"/>
      <c r="B9" s="25"/>
      <c r="C9" s="25"/>
      <c r="D9" s="23"/>
      <c r="E9" s="24"/>
      <c r="F9" s="24"/>
      <c r="G9" s="24"/>
      <c r="H9"/>
      <c r="I9" s="24"/>
      <c r="K9"/>
      <c r="L9"/>
      <c r="M9"/>
      <c r="N9"/>
      <c r="O9"/>
      <c r="P9"/>
      <c r="Q9"/>
      <c r="R9"/>
      <c r="S9"/>
      <c r="T9"/>
      <c r="U9"/>
      <c r="V9"/>
    </row>
    <row r="10" spans="1:26" s="22" customFormat="1" ht="14.25" customHeight="1" x14ac:dyDescent="0.35">
      <c r="B10" s="22" t="s">
        <v>28</v>
      </c>
      <c r="C10" s="95">
        <v>3.1</v>
      </c>
      <c r="D10" s="75" t="s">
        <v>29</v>
      </c>
      <c r="E10" s="76" t="s">
        <v>30</v>
      </c>
      <c r="F10" s="76" t="s">
        <v>31</v>
      </c>
      <c r="G10" s="76" t="s">
        <v>32</v>
      </c>
      <c r="H10" s="76" t="s">
        <v>33</v>
      </c>
      <c r="I10" s="76" t="s">
        <v>34</v>
      </c>
      <c r="J10" s="76" t="s">
        <v>35</v>
      </c>
      <c r="K10" s="76" t="s">
        <v>36</v>
      </c>
      <c r="L10" s="76" t="s">
        <v>37</v>
      </c>
      <c r="M10" s="76"/>
      <c r="N10"/>
      <c r="O10"/>
      <c r="P10"/>
      <c r="Q10"/>
      <c r="R10"/>
      <c r="S10"/>
      <c r="T10"/>
      <c r="U10"/>
      <c r="V10"/>
    </row>
    <row r="11" spans="1:26" s="22" customFormat="1" ht="5.15" customHeight="1" x14ac:dyDescent="0.35">
      <c r="A11" s="25"/>
      <c r="B11" s="25"/>
      <c r="C11" s="25"/>
      <c r="D11" s="23"/>
      <c r="E11" s="24"/>
      <c r="F11" s="24"/>
      <c r="G11" s="24"/>
      <c r="H11"/>
      <c r="I11" s="24"/>
      <c r="K11"/>
      <c r="L11"/>
      <c r="M11"/>
      <c r="N11"/>
      <c r="O11"/>
      <c r="P11"/>
      <c r="Q11"/>
      <c r="R11"/>
      <c r="S11"/>
      <c r="T11"/>
      <c r="U11"/>
      <c r="V11"/>
    </row>
    <row r="12" spans="1:26" ht="16.5" x14ac:dyDescent="0.45">
      <c r="A12" s="48"/>
      <c r="B12" s="48"/>
      <c r="C12" s="111">
        <f>--NOT(OR(H12="",H12&lt;0))</f>
        <v>1</v>
      </c>
      <c r="D12" t="s">
        <v>38</v>
      </c>
      <c r="E12" s="38" t="s">
        <v>39</v>
      </c>
      <c r="F12" s="2" t="s">
        <v>40</v>
      </c>
      <c r="G12" s="3" t="s">
        <v>41</v>
      </c>
      <c r="H12" s="130">
        <v>10000000</v>
      </c>
    </row>
    <row r="13" spans="1:26" ht="16.5" x14ac:dyDescent="0.45">
      <c r="A13" s="48"/>
      <c r="B13" s="48"/>
      <c r="C13" s="111">
        <f>--NOT(OR(H13="",H13&lt;0))</f>
        <v>1</v>
      </c>
      <c r="D13" t="s">
        <v>42</v>
      </c>
      <c r="E13" s="38" t="s">
        <v>43</v>
      </c>
      <c r="F13" s="2" t="s">
        <v>40</v>
      </c>
      <c r="G13" s="3" t="s">
        <v>44</v>
      </c>
      <c r="H13" s="130">
        <v>20000000</v>
      </c>
    </row>
    <row r="14" spans="1:26" ht="16.5" x14ac:dyDescent="0.45">
      <c r="A14" s="48"/>
      <c r="B14" s="48"/>
      <c r="C14" s="111">
        <f>--NOT(OR(H14="",H14&lt;0))</f>
        <v>1</v>
      </c>
      <c r="D14" t="s">
        <v>45</v>
      </c>
      <c r="E14" s="38" t="s">
        <v>46</v>
      </c>
      <c r="F14" s="2" t="s">
        <v>40</v>
      </c>
      <c r="G14" s="3" t="s">
        <v>47</v>
      </c>
      <c r="H14" s="130">
        <v>2000000</v>
      </c>
    </row>
    <row r="15" spans="1:26" x14ac:dyDescent="0.35">
      <c r="A15"/>
      <c r="B15"/>
      <c r="C15"/>
    </row>
    <row r="16" spans="1:26" ht="16" x14ac:dyDescent="0.45">
      <c r="A16" s="48"/>
      <c r="B16" s="48"/>
      <c r="C16" s="111">
        <f>--AND(--NOT(I16=""),--NOT(J16=""),--NOT(K16=""),--NOT(L16=""))</f>
        <v>1</v>
      </c>
      <c r="D16" t="s">
        <v>48</v>
      </c>
      <c r="E16" s="38" t="s">
        <v>49</v>
      </c>
      <c r="F16" s="2" t="s">
        <v>50</v>
      </c>
      <c r="G16" s="3"/>
      <c r="H16" s="115"/>
      <c r="I16" s="130">
        <v>2000000</v>
      </c>
      <c r="J16" s="130">
        <v>1500000</v>
      </c>
      <c r="K16" s="130">
        <v>14000000</v>
      </c>
      <c r="L16" s="130">
        <v>3000000</v>
      </c>
    </row>
    <row r="17" spans="1:22" x14ac:dyDescent="0.35">
      <c r="A17" s="48"/>
      <c r="B17" s="48"/>
      <c r="C17" s="48"/>
    </row>
    <row r="18" spans="1:22" ht="16.5" x14ac:dyDescent="0.45">
      <c r="A18" s="48"/>
      <c r="B18" s="48"/>
      <c r="C18" s="111">
        <f>--NOT(OR(H18="",H18&lt;0,H18&gt;1))</f>
        <v>1</v>
      </c>
      <c r="D18" t="s">
        <v>51</v>
      </c>
      <c r="E18" s="38" t="s">
        <v>52</v>
      </c>
      <c r="F18" s="2" t="s">
        <v>53</v>
      </c>
      <c r="G18" s="116" t="s">
        <v>54</v>
      </c>
      <c r="H18" s="82">
        <v>0.85</v>
      </c>
    </row>
    <row r="19" spans="1:22" x14ac:dyDescent="0.35">
      <c r="A19" s="48"/>
      <c r="B19" s="48"/>
      <c r="C19" s="48"/>
    </row>
    <row r="20" spans="1:22" ht="16.5" x14ac:dyDescent="0.45">
      <c r="A20" s="48"/>
      <c r="B20" s="48"/>
      <c r="C20" s="111">
        <f>--NOT(OR(H20="",H20&lt;0))</f>
        <v>1</v>
      </c>
      <c r="D20" t="s">
        <v>55</v>
      </c>
      <c r="E20" s="38" t="s">
        <v>56</v>
      </c>
      <c r="F20" s="2" t="s">
        <v>57</v>
      </c>
      <c r="G20" s="4" t="s">
        <v>58</v>
      </c>
      <c r="H20" s="130">
        <v>200</v>
      </c>
      <c r="J20" s="117"/>
    </row>
    <row r="21" spans="1:22" ht="16.5" x14ac:dyDescent="0.45">
      <c r="A21" s="48"/>
      <c r="B21" s="48"/>
      <c r="C21" s="111">
        <f>--NOT(OR(H21="",H21&lt;0))</f>
        <v>1</v>
      </c>
      <c r="D21" t="s">
        <v>59</v>
      </c>
      <c r="E21" s="38" t="s">
        <v>60</v>
      </c>
      <c r="F21" s="2" t="s">
        <v>57</v>
      </c>
      <c r="G21" s="3" t="s">
        <v>61</v>
      </c>
      <c r="H21" s="130">
        <v>160</v>
      </c>
    </row>
    <row r="22" spans="1:22" x14ac:dyDescent="0.35">
      <c r="A22" s="48"/>
      <c r="B22" s="48"/>
      <c r="C22" s="48"/>
      <c r="D22" s="45"/>
    </row>
    <row r="23" spans="1:22" ht="16" x14ac:dyDescent="0.45">
      <c r="A23" s="48"/>
      <c r="B23" s="48"/>
      <c r="C23" s="111">
        <f>--NOT(OR(H23="",H23&lt;0))</f>
        <v>1</v>
      </c>
      <c r="D23" t="s">
        <v>62</v>
      </c>
      <c r="E23" s="38" t="s">
        <v>63</v>
      </c>
      <c r="F23" s="2" t="s">
        <v>64</v>
      </c>
      <c r="G23" s="3" t="s">
        <v>65</v>
      </c>
      <c r="H23" s="130">
        <v>20</v>
      </c>
    </row>
    <row r="24" spans="1:22" ht="16" x14ac:dyDescent="0.45">
      <c r="A24" s="48"/>
      <c r="B24" s="48"/>
      <c r="C24" s="111">
        <f>--NOT(OR(H24="",H24&lt;0))</f>
        <v>1</v>
      </c>
      <c r="D24" t="s">
        <v>66</v>
      </c>
      <c r="E24" s="38" t="s">
        <v>67</v>
      </c>
      <c r="F24" s="2" t="s">
        <v>68</v>
      </c>
      <c r="G24" s="3"/>
      <c r="H24" s="130">
        <v>100</v>
      </c>
    </row>
    <row r="25" spans="1:22" ht="16" x14ac:dyDescent="0.45">
      <c r="A25" s="48"/>
      <c r="B25" s="48"/>
      <c r="C25" s="111">
        <f>--NOT(OR(H25="",H25&lt;0))</f>
        <v>1</v>
      </c>
      <c r="D25" s="5" t="s">
        <v>69</v>
      </c>
      <c r="E25" s="38" t="s">
        <v>70</v>
      </c>
      <c r="F25" s="2" t="s">
        <v>71</v>
      </c>
      <c r="G25" s="3" t="s">
        <v>72</v>
      </c>
      <c r="H25" s="131">
        <v>1</v>
      </c>
    </row>
    <row r="26" spans="1:22" x14ac:dyDescent="0.35">
      <c r="A26" s="48"/>
      <c r="B26" s="48"/>
      <c r="C26" s="48"/>
    </row>
    <row r="27" spans="1:22" s="22" customFormat="1" ht="14.25" customHeight="1" x14ac:dyDescent="0.35">
      <c r="B27" s="22" t="s">
        <v>28</v>
      </c>
      <c r="C27" s="95">
        <v>3.2</v>
      </c>
      <c r="D27" s="75" t="s">
        <v>73</v>
      </c>
      <c r="E27" s="76"/>
      <c r="F27" s="76"/>
      <c r="G27" s="76"/>
      <c r="H27" s="76"/>
      <c r="I27" s="76"/>
      <c r="J27" s="76"/>
      <c r="K27" s="76"/>
      <c r="L27" s="76"/>
      <c r="M27" s="76"/>
      <c r="N27"/>
      <c r="O27"/>
      <c r="P27"/>
      <c r="Q27"/>
      <c r="R27"/>
      <c r="S27"/>
      <c r="T27"/>
      <c r="U27"/>
      <c r="V27"/>
    </row>
    <row r="28" spans="1:22" s="22" customFormat="1" ht="5.15" customHeight="1" x14ac:dyDescent="0.35">
      <c r="A28" s="25"/>
      <c r="B28" s="25"/>
      <c r="C28" s="25"/>
      <c r="D28" s="23"/>
      <c r="E28" s="24"/>
      <c r="F28" s="24"/>
      <c r="G28" s="24"/>
      <c r="H28"/>
      <c r="I28" s="24"/>
      <c r="K28"/>
      <c r="L28"/>
      <c r="M28"/>
      <c r="N28"/>
      <c r="O28"/>
      <c r="P28"/>
      <c r="Q28"/>
      <c r="R28"/>
      <c r="S28"/>
      <c r="T28"/>
      <c r="U28"/>
      <c r="V28"/>
    </row>
    <row r="29" spans="1:22" s="22" customFormat="1" x14ac:dyDescent="0.35">
      <c r="A29" s="25"/>
      <c r="B29" s="25"/>
      <c r="C29" s="25"/>
      <c r="D29" s="21"/>
      <c r="E29" s="24"/>
      <c r="F29" s="24"/>
      <c r="G29" s="24"/>
      <c r="H29"/>
      <c r="I29" s="24"/>
      <c r="K29"/>
      <c r="L29"/>
      <c r="M29"/>
      <c r="N29"/>
      <c r="O29"/>
      <c r="P29"/>
      <c r="Q29"/>
      <c r="R29"/>
      <c r="S29"/>
      <c r="T29"/>
      <c r="U29"/>
      <c r="V29"/>
    </row>
    <row r="30" spans="1:22" s="22" customFormat="1" x14ac:dyDescent="0.35">
      <c r="A30" s="25"/>
      <c r="B30" s="25"/>
      <c r="C30" s="25"/>
      <c r="D30" s="21"/>
      <c r="E30" s="24"/>
      <c r="F30" s="24"/>
      <c r="G30" s="24"/>
      <c r="H30"/>
      <c r="I30" s="24"/>
      <c r="K30"/>
      <c r="L30"/>
      <c r="M30"/>
      <c r="N30"/>
      <c r="O30"/>
      <c r="P30"/>
      <c r="Q30"/>
      <c r="R30"/>
      <c r="S30"/>
      <c r="T30"/>
      <c r="U30"/>
      <c r="V30"/>
    </row>
    <row r="31" spans="1:22" s="22" customFormat="1" x14ac:dyDescent="0.35">
      <c r="A31" s="25"/>
      <c r="B31" s="25"/>
      <c r="C31" s="25"/>
      <c r="D31" s="21"/>
      <c r="E31" s="24"/>
      <c r="F31" s="24"/>
      <c r="G31" s="24"/>
      <c r="H31"/>
      <c r="I31" s="24"/>
      <c r="K31"/>
      <c r="L31"/>
      <c r="M31"/>
      <c r="N31"/>
      <c r="O31"/>
      <c r="P31"/>
      <c r="Q31"/>
      <c r="R31"/>
      <c r="S31"/>
      <c r="T31"/>
      <c r="U31"/>
      <c r="V31"/>
    </row>
    <row r="32" spans="1:22" s="22" customFormat="1" x14ac:dyDescent="0.35">
      <c r="A32" s="25"/>
      <c r="B32" s="25"/>
      <c r="C32" s="25"/>
      <c r="D32" s="21"/>
      <c r="E32" s="24"/>
      <c r="F32" s="24"/>
      <c r="G32" s="24"/>
      <c r="H32"/>
      <c r="I32" s="24"/>
      <c r="K32"/>
      <c r="L32"/>
      <c r="M32"/>
      <c r="N32"/>
      <c r="O32"/>
      <c r="P32"/>
      <c r="Q32"/>
      <c r="R32"/>
      <c r="S32"/>
      <c r="T32"/>
      <c r="U32"/>
      <c r="V32"/>
    </row>
    <row r="33" spans="1:22" s="22" customFormat="1" x14ac:dyDescent="0.35">
      <c r="A33" s="25"/>
      <c r="B33" s="25"/>
      <c r="C33" s="25"/>
      <c r="D33" s="21"/>
      <c r="E33" s="24"/>
      <c r="F33" s="24"/>
      <c r="G33" s="24"/>
      <c r="H33"/>
      <c r="I33" s="24"/>
      <c r="K33"/>
      <c r="L33"/>
      <c r="M33"/>
      <c r="N33"/>
      <c r="O33"/>
      <c r="P33"/>
      <c r="Q33"/>
      <c r="R33"/>
      <c r="S33"/>
      <c r="T33"/>
      <c r="U33"/>
      <c r="V33"/>
    </row>
    <row r="34" spans="1:22" s="22" customFormat="1" x14ac:dyDescent="0.35">
      <c r="A34" s="25"/>
      <c r="B34" s="25"/>
      <c r="C34" s="25"/>
      <c r="D34" s="21"/>
      <c r="E34" s="24"/>
      <c r="F34" s="24"/>
      <c r="G34" s="24"/>
      <c r="H34"/>
      <c r="I34" s="24"/>
      <c r="K34"/>
      <c r="L34"/>
      <c r="M34"/>
      <c r="N34"/>
      <c r="O34"/>
      <c r="P34"/>
      <c r="Q34"/>
      <c r="R34"/>
      <c r="S34"/>
      <c r="T34"/>
      <c r="U34"/>
      <c r="V34"/>
    </row>
    <row r="35" spans="1:22" s="22" customFormat="1" x14ac:dyDescent="0.35">
      <c r="A35" s="25"/>
      <c r="B35" s="25"/>
      <c r="C35" s="25"/>
      <c r="D35" s="21"/>
      <c r="E35" s="24"/>
      <c r="F35" s="24"/>
      <c r="G35" s="24"/>
      <c r="H35"/>
      <c r="I35" s="24"/>
      <c r="K35"/>
      <c r="L35"/>
      <c r="M35"/>
      <c r="N35"/>
      <c r="O35"/>
      <c r="P35"/>
      <c r="Q35"/>
      <c r="R35"/>
      <c r="S35"/>
      <c r="T35"/>
      <c r="U35"/>
      <c r="V35"/>
    </row>
    <row r="36" spans="1:22" s="22" customFormat="1" x14ac:dyDescent="0.35">
      <c r="A36" s="25"/>
      <c r="B36" s="25"/>
      <c r="C36" s="25"/>
      <c r="D36" s="21"/>
      <c r="E36" s="24"/>
      <c r="F36" s="24"/>
      <c r="G36" s="24"/>
      <c r="H36"/>
      <c r="I36" s="24"/>
      <c r="K36"/>
      <c r="L36"/>
      <c r="M36"/>
      <c r="N36"/>
      <c r="O36"/>
      <c r="P36"/>
      <c r="Q36"/>
      <c r="R36"/>
      <c r="S36"/>
      <c r="T36"/>
      <c r="U36"/>
      <c r="V36"/>
    </row>
    <row r="37" spans="1:22" s="22" customFormat="1" x14ac:dyDescent="0.35">
      <c r="A37" s="25"/>
      <c r="B37" s="25"/>
      <c r="C37" s="25"/>
      <c r="D37" s="21"/>
      <c r="E37" s="24"/>
      <c r="F37" s="24"/>
      <c r="G37" s="24"/>
      <c r="H37"/>
      <c r="I37" s="24"/>
      <c r="K37"/>
      <c r="L37"/>
      <c r="M37"/>
      <c r="N37"/>
      <c r="O37"/>
      <c r="P37"/>
      <c r="Q37"/>
      <c r="R37"/>
      <c r="S37"/>
      <c r="T37"/>
      <c r="U37"/>
      <c r="V37"/>
    </row>
    <row r="38" spans="1:22" s="22" customFormat="1" x14ac:dyDescent="0.35">
      <c r="A38" s="25"/>
      <c r="B38" s="25"/>
      <c r="C38" s="25"/>
      <c r="D38" s="21"/>
      <c r="E38" s="24"/>
      <c r="F38" s="24"/>
      <c r="G38" s="24"/>
      <c r="H38"/>
      <c r="I38" s="24"/>
      <c r="K38"/>
      <c r="L38"/>
      <c r="M38"/>
      <c r="N38"/>
      <c r="O38"/>
      <c r="P38"/>
      <c r="Q38"/>
      <c r="R38"/>
      <c r="S38"/>
      <c r="T38"/>
      <c r="U38"/>
      <c r="V38"/>
    </row>
    <row r="39" spans="1:22" s="22" customFormat="1" x14ac:dyDescent="0.35">
      <c r="A39" s="25"/>
      <c r="B39" s="25"/>
      <c r="C39" s="25"/>
      <c r="D39" s="21"/>
      <c r="E39" s="24"/>
      <c r="F39" s="24"/>
      <c r="G39" s="24"/>
      <c r="H39"/>
      <c r="I39" s="24"/>
      <c r="K39"/>
      <c r="L39"/>
      <c r="M39"/>
      <c r="N39"/>
      <c r="O39"/>
      <c r="P39"/>
      <c r="Q39"/>
      <c r="R39"/>
      <c r="S39"/>
      <c r="T39"/>
      <c r="U39"/>
      <c r="V39"/>
    </row>
    <row r="40" spans="1:22" s="22" customFormat="1" x14ac:dyDescent="0.35">
      <c r="A40" s="25"/>
      <c r="B40" s="25"/>
      <c r="C40" s="25"/>
      <c r="D40" s="21"/>
      <c r="E40" s="24"/>
      <c r="F40" s="24"/>
      <c r="G40" s="24"/>
      <c r="H40"/>
      <c r="I40" s="24"/>
      <c r="K40"/>
      <c r="L40"/>
      <c r="M40"/>
      <c r="N40"/>
      <c r="O40"/>
      <c r="P40"/>
      <c r="Q40"/>
      <c r="R40"/>
      <c r="S40"/>
      <c r="T40"/>
      <c r="U40"/>
      <c r="V40"/>
    </row>
    <row r="41" spans="1:22" s="22" customFormat="1" x14ac:dyDescent="0.35">
      <c r="A41" s="25"/>
      <c r="B41" s="25"/>
      <c r="C41" s="25"/>
      <c r="D41" s="21"/>
      <c r="E41" s="24"/>
      <c r="F41" s="24"/>
      <c r="G41" s="24"/>
      <c r="H41"/>
      <c r="I41" s="24"/>
      <c r="K41"/>
      <c r="L41"/>
      <c r="M41"/>
      <c r="N41"/>
      <c r="O41"/>
      <c r="P41"/>
      <c r="Q41"/>
      <c r="R41"/>
      <c r="S41"/>
      <c r="T41"/>
      <c r="U41"/>
      <c r="V41"/>
    </row>
    <row r="42" spans="1:22" s="22" customFormat="1" x14ac:dyDescent="0.35">
      <c r="A42" s="25"/>
      <c r="B42" s="25"/>
      <c r="C42" s="25"/>
      <c r="D42" s="21"/>
      <c r="E42" s="24"/>
      <c r="F42" s="24"/>
      <c r="G42" s="24"/>
      <c r="H42"/>
      <c r="I42" s="24"/>
      <c r="K42"/>
      <c r="L42"/>
      <c r="M42"/>
      <c r="N42"/>
      <c r="O42"/>
      <c r="P42"/>
      <c r="Q42"/>
      <c r="R42"/>
      <c r="S42"/>
      <c r="T42"/>
      <c r="U42"/>
      <c r="V42"/>
    </row>
    <row r="43" spans="1:22" s="22" customFormat="1" x14ac:dyDescent="0.35">
      <c r="A43" s="25"/>
      <c r="B43" s="25"/>
      <c r="C43" s="25"/>
      <c r="D43" s="21"/>
      <c r="E43" s="24"/>
      <c r="F43" s="24"/>
      <c r="G43" s="24"/>
      <c r="H43"/>
      <c r="I43" s="24"/>
      <c r="K43"/>
      <c r="L43"/>
      <c r="M43"/>
      <c r="N43"/>
      <c r="O43"/>
      <c r="P43"/>
      <c r="Q43"/>
      <c r="R43"/>
      <c r="S43"/>
      <c r="T43"/>
      <c r="U43"/>
      <c r="V43"/>
    </row>
    <row r="44" spans="1:22" s="22" customFormat="1" x14ac:dyDescent="0.35">
      <c r="A44" s="25"/>
      <c r="B44" s="25"/>
      <c r="C44" s="25"/>
      <c r="D44" s="21"/>
      <c r="E44" s="24"/>
      <c r="F44" s="24"/>
      <c r="G44" s="24"/>
      <c r="H44"/>
      <c r="I44" s="24"/>
      <c r="K44"/>
      <c r="L44"/>
      <c r="M44"/>
      <c r="N44"/>
      <c r="O44"/>
      <c r="P44"/>
      <c r="Q44"/>
      <c r="R44"/>
      <c r="S44"/>
      <c r="T44"/>
      <c r="U44"/>
      <c r="V44"/>
    </row>
    <row r="45" spans="1:22" s="22" customFormat="1" x14ac:dyDescent="0.35">
      <c r="A45" s="25"/>
      <c r="B45" s="25"/>
      <c r="C45" s="25"/>
      <c r="D45" s="21"/>
      <c r="E45" s="24"/>
      <c r="F45" s="24"/>
      <c r="G45" s="24"/>
      <c r="H45"/>
      <c r="I45" s="24"/>
      <c r="K45"/>
      <c r="L45"/>
      <c r="M45"/>
      <c r="N45"/>
      <c r="O45"/>
      <c r="P45"/>
      <c r="Q45"/>
      <c r="R45"/>
      <c r="S45"/>
      <c r="T45"/>
      <c r="U45"/>
      <c r="V45"/>
    </row>
    <row r="46" spans="1:22" s="22" customFormat="1" x14ac:dyDescent="0.35">
      <c r="A46" s="25"/>
      <c r="B46" s="25"/>
      <c r="C46" s="25"/>
      <c r="D46" s="21"/>
      <c r="E46" s="24"/>
      <c r="F46" s="24"/>
      <c r="G46" s="24"/>
      <c r="H46"/>
      <c r="I46" s="24"/>
      <c r="K46"/>
      <c r="L46"/>
      <c r="M46"/>
      <c r="N46"/>
      <c r="O46"/>
      <c r="P46"/>
      <c r="Q46"/>
      <c r="R46"/>
      <c r="S46"/>
      <c r="T46"/>
      <c r="U46"/>
      <c r="V46"/>
    </row>
    <row r="47" spans="1:22" s="22" customFormat="1" x14ac:dyDescent="0.35">
      <c r="A47" s="25"/>
      <c r="B47" s="25"/>
      <c r="C47" s="25"/>
      <c r="D47" s="21"/>
      <c r="E47" s="24"/>
      <c r="F47" s="24"/>
      <c r="G47" s="24"/>
      <c r="H47"/>
      <c r="I47" s="24"/>
      <c r="K47"/>
      <c r="L47"/>
      <c r="M47"/>
      <c r="N47"/>
      <c r="O47"/>
      <c r="P47"/>
      <c r="Q47"/>
      <c r="R47"/>
      <c r="S47"/>
      <c r="T47"/>
      <c r="U47"/>
      <c r="V47"/>
    </row>
    <row r="48" spans="1:22" s="22" customFormat="1" ht="14.25" customHeight="1" x14ac:dyDescent="0.35">
      <c r="B48" s="22" t="s">
        <v>28</v>
      </c>
      <c r="C48" s="95">
        <v>3.3000000000000003</v>
      </c>
      <c r="D48" s="75" t="s">
        <v>74</v>
      </c>
      <c r="E48" s="76" t="s">
        <v>30</v>
      </c>
      <c r="F48" s="76" t="s">
        <v>31</v>
      </c>
      <c r="G48" s="76" t="s">
        <v>32</v>
      </c>
      <c r="H48" s="76" t="s">
        <v>75</v>
      </c>
      <c r="I48" s="76"/>
      <c r="J48" s="76" t="s">
        <v>76</v>
      </c>
      <c r="K48" s="76"/>
      <c r="L48" s="76"/>
      <c r="M48" s="76"/>
      <c r="N48"/>
      <c r="O48"/>
      <c r="P48"/>
      <c r="Q48"/>
      <c r="R48"/>
      <c r="S48"/>
      <c r="T48"/>
      <c r="U48"/>
      <c r="V48"/>
    </row>
    <row r="49" spans="1:22" s="22" customFormat="1" x14ac:dyDescent="0.35">
      <c r="A49" s="25"/>
      <c r="B49" s="25"/>
      <c r="C49" s="25"/>
      <c r="D49" s="21"/>
      <c r="E49" s="24"/>
      <c r="F49" s="24"/>
      <c r="G49" s="24"/>
      <c r="H49"/>
      <c r="I49" s="24"/>
      <c r="K49"/>
      <c r="L49"/>
      <c r="M49"/>
      <c r="N49"/>
      <c r="O49"/>
      <c r="P49"/>
      <c r="Q49"/>
      <c r="R49"/>
      <c r="S49"/>
      <c r="T49"/>
      <c r="U49"/>
      <c r="V49"/>
    </row>
    <row r="50" spans="1:22" ht="18.75" customHeight="1" thickBot="1" x14ac:dyDescent="0.4">
      <c r="D50" s="118" t="str">
        <f>Calculations!D45</f>
        <v>Aggregate of Quarterly Payments (Q1-Q3)</v>
      </c>
      <c r="E50" s="119" t="s">
        <v>77</v>
      </c>
      <c r="F50" s="120" t="s">
        <v>40</v>
      </c>
      <c r="G50" s="121" t="s">
        <v>78</v>
      </c>
      <c r="H50" s="122">
        <f>Calculations!H45</f>
        <v>450000</v>
      </c>
      <c r="I50" s="20"/>
      <c r="K50" s="8"/>
      <c r="L50" s="8"/>
    </row>
    <row r="51" spans="1:22" ht="12.75" customHeight="1" x14ac:dyDescent="0.35">
      <c r="D51" s="8"/>
      <c r="E51" s="38"/>
      <c r="F51" s="2"/>
      <c r="G51" s="3"/>
      <c r="H51" s="3"/>
      <c r="I51" s="8"/>
      <c r="K51" s="8"/>
      <c r="L51" s="8"/>
    </row>
    <row r="52" spans="1:22" ht="19.5" x14ac:dyDescent="0.55000000000000004">
      <c r="D52" t="s">
        <v>79</v>
      </c>
      <c r="E52" s="38" t="s">
        <v>80</v>
      </c>
      <c r="F52" s="2" t="s">
        <v>40</v>
      </c>
      <c r="G52" s="3" t="s">
        <v>81</v>
      </c>
      <c r="H52" s="1">
        <f>MAX(MIN((NSY-ISY)*support_percentage,HSY),0)</f>
        <v>0</v>
      </c>
      <c r="I52" s="20"/>
      <c r="J52" t="s">
        <v>82</v>
      </c>
    </row>
    <row r="53" spans="1:22" ht="12.75" customHeight="1" x14ac:dyDescent="0.35">
      <c r="D53" s="45" t="s">
        <v>83</v>
      </c>
      <c r="E53" s="38"/>
      <c r="F53" s="2"/>
      <c r="G53" s="3"/>
      <c r="K53" s="21"/>
    </row>
    <row r="54" spans="1:22" ht="12.75" customHeight="1" x14ac:dyDescent="0.35">
      <c r="D54" s="45"/>
      <c r="E54" s="38"/>
      <c r="F54" s="2"/>
      <c r="G54" s="3"/>
      <c r="K54" s="21"/>
    </row>
    <row r="55" spans="1:22" ht="19.5" x14ac:dyDescent="0.55000000000000004">
      <c r="D55" t="s">
        <v>84</v>
      </c>
      <c r="E55" s="38" t="s">
        <v>85</v>
      </c>
      <c r="F55" s="2" t="s">
        <v>40</v>
      </c>
      <c r="G55" s="3" t="s">
        <v>86</v>
      </c>
      <c r="H55" s="1">
        <f>MIN(ESY+GSY,CSY)</f>
        <v>0</v>
      </c>
      <c r="I55" s="20"/>
      <c r="J55" t="s">
        <v>87</v>
      </c>
    </row>
    <row r="56" spans="1:22" ht="12.75" customHeight="1" x14ac:dyDescent="0.35">
      <c r="D56" s="45" t="s">
        <v>88</v>
      </c>
      <c r="E56" s="38"/>
      <c r="F56" s="2"/>
      <c r="G56" s="3"/>
      <c r="K56" s="21"/>
    </row>
    <row r="57" spans="1:22" ht="12.75" customHeight="1" x14ac:dyDescent="0.35">
      <c r="D57" s="45"/>
      <c r="E57" s="38"/>
      <c r="F57" s="2"/>
      <c r="G57" s="3"/>
      <c r="K57" s="21"/>
    </row>
    <row r="58" spans="1:22" ht="19.5" x14ac:dyDescent="0.55000000000000004">
      <c r="D58" t="s">
        <v>89</v>
      </c>
      <c r="E58" s="38" t="s">
        <v>90</v>
      </c>
      <c r="F58" s="2" t="s">
        <v>40</v>
      </c>
      <c r="G58" s="3" t="s">
        <v>91</v>
      </c>
      <c r="H58" s="1">
        <f>MAX(MIN((ISY-KSY)*sharing_percentage,HSY),0)</f>
        <v>250000</v>
      </c>
      <c r="I58" s="20"/>
      <c r="J58" t="s">
        <v>92</v>
      </c>
    </row>
    <row r="59" spans="1:22" ht="12.75" customHeight="1" x14ac:dyDescent="0.35">
      <c r="D59" s="45" t="s">
        <v>93</v>
      </c>
      <c r="E59" s="38"/>
      <c r="F59" s="2"/>
      <c r="G59" s="3"/>
      <c r="K59" s="21"/>
    </row>
    <row r="60" spans="1:22" ht="12.75" customHeight="1" x14ac:dyDescent="0.35">
      <c r="D60" s="45"/>
      <c r="E60" s="38"/>
      <c r="F60" s="2"/>
      <c r="G60" s="3"/>
      <c r="K60" s="21"/>
    </row>
    <row r="61" spans="1:22" ht="19.5" x14ac:dyDescent="0.55000000000000004">
      <c r="D61" t="s">
        <v>94</v>
      </c>
      <c r="E61" s="38" t="s">
        <v>95</v>
      </c>
      <c r="F61" s="2" t="s">
        <v>40</v>
      </c>
      <c r="G61" s="3" t="s">
        <v>96</v>
      </c>
      <c r="H61" s="1">
        <f>CSY-DSY-ZSY</f>
        <v>-250000</v>
      </c>
      <c r="I61" s="20"/>
      <c r="J61" t="s">
        <v>97</v>
      </c>
      <c r="L61" s="7"/>
    </row>
    <row r="62" spans="1:22" ht="12.75" customHeight="1" x14ac:dyDescent="0.35">
      <c r="D62" s="45" t="s">
        <v>98</v>
      </c>
      <c r="E62" s="38"/>
      <c r="F62" s="2"/>
      <c r="G62" s="3"/>
      <c r="K62" s="21"/>
    </row>
    <row r="63" spans="1:22" ht="12.75" customHeight="1" x14ac:dyDescent="0.35">
      <c r="D63" s="45"/>
      <c r="E63" s="38"/>
      <c r="F63" s="2"/>
      <c r="G63" s="3"/>
      <c r="K63" s="21"/>
      <c r="L63" s="7"/>
    </row>
    <row r="64" spans="1:22" ht="17" thickBot="1" x14ac:dyDescent="0.5">
      <c r="D64" s="118" t="s">
        <v>99</v>
      </c>
      <c r="E64" s="119" t="s">
        <v>100</v>
      </c>
      <c r="F64" s="120" t="s">
        <v>40</v>
      </c>
      <c r="G64" s="123" t="s">
        <v>101</v>
      </c>
      <c r="H64" s="124">
        <f>BSY-∑_Bq</f>
        <v>-700000</v>
      </c>
      <c r="I64" s="20"/>
      <c r="J64" t="s">
        <v>102</v>
      </c>
      <c r="L64" s="125"/>
    </row>
    <row r="65" spans="1:23" x14ac:dyDescent="0.35">
      <c r="D65" s="45" t="s">
        <v>103</v>
      </c>
      <c r="E65" s="126"/>
      <c r="F65" s="33"/>
      <c r="G65" s="33"/>
    </row>
    <row r="66" spans="1:23" x14ac:dyDescent="0.35">
      <c r="A66" s="48"/>
      <c r="B66" s="48"/>
      <c r="C66" s="48"/>
    </row>
    <row r="67" spans="1:23" x14ac:dyDescent="0.35">
      <c r="A67" s="64" t="s">
        <v>1</v>
      </c>
      <c r="B67" s="65"/>
      <c r="C67" s="65"/>
      <c r="D67" s="65"/>
      <c r="E67" s="65"/>
      <c r="F67" s="64"/>
      <c r="G67" s="64"/>
      <c r="H67" s="64"/>
      <c r="I67" s="64"/>
      <c r="J67" s="64"/>
      <c r="K67" s="64"/>
      <c r="L67" s="64"/>
      <c r="M67" s="64"/>
      <c r="N67" s="64"/>
      <c r="O67" s="109"/>
      <c r="P67" s="109"/>
      <c r="Q67" s="109"/>
      <c r="R67" s="109"/>
      <c r="S67" s="109"/>
      <c r="T67" s="109"/>
      <c r="U67" s="109"/>
      <c r="V67" s="109"/>
      <c r="W67" s="109"/>
    </row>
    <row r="68" spans="1:23" hidden="1" x14ac:dyDescent="0.35">
      <c r="A68" s="48"/>
      <c r="B68" s="48"/>
      <c r="C68" s="48"/>
    </row>
    <row r="69" spans="1:23" hidden="1" x14ac:dyDescent="0.35">
      <c r="A69" s="48"/>
      <c r="B69" s="48"/>
      <c r="C69" s="48"/>
    </row>
    <row r="70" spans="1:23" hidden="1" x14ac:dyDescent="0.35">
      <c r="A70" s="48"/>
      <c r="B70" s="48"/>
      <c r="C70" s="48"/>
    </row>
    <row r="71" spans="1:23" hidden="1" x14ac:dyDescent="0.35">
      <c r="A71" s="48"/>
      <c r="B71" s="48"/>
      <c r="C71" s="48"/>
    </row>
    <row r="72" spans="1:23" hidden="1" x14ac:dyDescent="0.35">
      <c r="A72" s="48"/>
      <c r="B72" s="48"/>
      <c r="C72" s="48"/>
    </row>
    <row r="73" spans="1:23" hidden="1" x14ac:dyDescent="0.35">
      <c r="A73" s="48"/>
      <c r="B73" s="48"/>
      <c r="C73" s="48"/>
    </row>
    <row r="74" spans="1:23" hidden="1" x14ac:dyDescent="0.35">
      <c r="A74" s="48"/>
      <c r="B74" s="48"/>
      <c r="C74" s="48"/>
    </row>
    <row r="75" spans="1:23" hidden="1" x14ac:dyDescent="0.35">
      <c r="A75" s="48"/>
      <c r="B75" s="48"/>
      <c r="C75" s="48"/>
    </row>
    <row r="76" spans="1:23" hidden="1" x14ac:dyDescent="0.35">
      <c r="A76" s="48"/>
      <c r="B76" s="48"/>
      <c r="C76" s="48"/>
    </row>
    <row r="77" spans="1:23" hidden="1" x14ac:dyDescent="0.35">
      <c r="A77" s="48"/>
      <c r="B77" s="48"/>
      <c r="C77" s="48"/>
    </row>
    <row r="78" spans="1:23" hidden="1" x14ac:dyDescent="0.35">
      <c r="A78" s="48"/>
      <c r="B78" s="48"/>
      <c r="C78" s="48"/>
    </row>
    <row r="79" spans="1:23" hidden="1" x14ac:dyDescent="0.35">
      <c r="A79" s="48"/>
      <c r="B79" s="48"/>
      <c r="C79" s="48"/>
    </row>
    <row r="80" spans="1:23" hidden="1" x14ac:dyDescent="0.35">
      <c r="A80" s="48"/>
      <c r="B80" s="48"/>
      <c r="C80" s="48"/>
    </row>
    <row r="81" spans="1:3" hidden="1" x14ac:dyDescent="0.35">
      <c r="A81" s="48"/>
      <c r="B81" s="48"/>
      <c r="C81" s="48"/>
    </row>
    <row r="82" spans="1:3" hidden="1" x14ac:dyDescent="0.35">
      <c r="A82" s="48"/>
      <c r="B82" s="48"/>
      <c r="C82" s="48"/>
    </row>
    <row r="83" spans="1:3" hidden="1" x14ac:dyDescent="0.35">
      <c r="A83" s="48"/>
      <c r="B83" s="48"/>
      <c r="C83" s="48"/>
    </row>
    <row r="84" spans="1:3" hidden="1" x14ac:dyDescent="0.35">
      <c r="A84" s="48"/>
      <c r="B84" s="48"/>
      <c r="C84" s="48"/>
    </row>
    <row r="85" spans="1:3" hidden="1" x14ac:dyDescent="0.35">
      <c r="A85" s="48"/>
      <c r="B85" s="48"/>
      <c r="C85" s="48"/>
    </row>
    <row r="86" spans="1:3" hidden="1" x14ac:dyDescent="0.35">
      <c r="A86" s="48"/>
      <c r="B86" s="48"/>
      <c r="C86" s="48"/>
    </row>
    <row r="87" spans="1:3" hidden="1" x14ac:dyDescent="0.35">
      <c r="A87" s="48"/>
      <c r="B87" s="48"/>
      <c r="C87" s="48"/>
    </row>
    <row r="88" spans="1:3" hidden="1" x14ac:dyDescent="0.35">
      <c r="A88" s="48"/>
      <c r="B88" s="48"/>
      <c r="C88" s="48"/>
    </row>
    <row r="89" spans="1:3" hidden="1" x14ac:dyDescent="0.35">
      <c r="A89" s="48"/>
      <c r="B89" s="48"/>
      <c r="C89" s="48"/>
    </row>
    <row r="90" spans="1:3" hidden="1" x14ac:dyDescent="0.35">
      <c r="A90" s="48"/>
      <c r="B90" s="48"/>
      <c r="C90" s="48"/>
    </row>
    <row r="91" spans="1:3" hidden="1" x14ac:dyDescent="0.35">
      <c r="A91" s="48"/>
      <c r="B91" s="48"/>
      <c r="C91" s="48"/>
    </row>
    <row r="92" spans="1:3" hidden="1" x14ac:dyDescent="0.35">
      <c r="A92" s="48"/>
      <c r="B92" s="48"/>
      <c r="C92" s="48"/>
    </row>
    <row r="93" spans="1:3" hidden="1" x14ac:dyDescent="0.35">
      <c r="A93" s="48"/>
      <c r="B93" s="48"/>
      <c r="C93" s="48"/>
    </row>
    <row r="94" spans="1:3" hidden="1" x14ac:dyDescent="0.35">
      <c r="A94" s="48"/>
      <c r="B94" s="48"/>
      <c r="C94" s="48"/>
    </row>
    <row r="95" spans="1:3" hidden="1" x14ac:dyDescent="0.35">
      <c r="A95" s="48"/>
      <c r="B95" s="48"/>
      <c r="C95" s="48"/>
    </row>
    <row r="96" spans="1:3" hidden="1" x14ac:dyDescent="0.35">
      <c r="A96" s="48"/>
      <c r="B96" s="48"/>
      <c r="C96" s="48"/>
    </row>
    <row r="97" spans="1:3" hidden="1" x14ac:dyDescent="0.35">
      <c r="A97" s="48"/>
      <c r="B97" s="48"/>
      <c r="C97" s="48"/>
    </row>
    <row r="98" spans="1:3" hidden="1" x14ac:dyDescent="0.35">
      <c r="A98" s="48"/>
      <c r="B98" s="48"/>
      <c r="C98" s="48"/>
    </row>
    <row r="99" spans="1:3" hidden="1" x14ac:dyDescent="0.35">
      <c r="A99" s="48"/>
      <c r="B99" s="48"/>
      <c r="C99" s="48"/>
    </row>
    <row r="100" spans="1:3" hidden="1" x14ac:dyDescent="0.35">
      <c r="A100" s="48"/>
      <c r="B100" s="48"/>
      <c r="C100" s="48"/>
    </row>
    <row r="101" spans="1:3" hidden="1" x14ac:dyDescent="0.35">
      <c r="A101" s="48"/>
      <c r="B101" s="48"/>
      <c r="C101" s="48"/>
    </row>
    <row r="102" spans="1:3" hidden="1" x14ac:dyDescent="0.35">
      <c r="A102" s="48"/>
      <c r="B102" s="48"/>
      <c r="C102" s="48"/>
    </row>
    <row r="103" spans="1:3" hidden="1" x14ac:dyDescent="0.35">
      <c r="A103" s="22"/>
      <c r="B103" s="22"/>
      <c r="C103" s="48"/>
    </row>
    <row r="104" spans="1:3" hidden="1" x14ac:dyDescent="0.35">
      <c r="A104" s="25"/>
      <c r="B104" s="25"/>
      <c r="C104" s="25"/>
    </row>
    <row r="105" spans="1:3" hidden="1" x14ac:dyDescent="0.35">
      <c r="A105" s="127"/>
      <c r="B105" s="103"/>
      <c r="C105" s="128"/>
    </row>
    <row r="106" spans="1:3" hidden="1" x14ac:dyDescent="0.35">
      <c r="A106" s="25"/>
      <c r="B106" s="25"/>
      <c r="C106" s="25"/>
    </row>
    <row r="107" spans="1:3" hidden="1" x14ac:dyDescent="0.35">
      <c r="A107" s="25"/>
      <c r="B107" s="25"/>
      <c r="C107" s="104"/>
    </row>
    <row r="111" spans="1:3" hidden="1" x14ac:dyDescent="0.35">
      <c r="C111" s="61"/>
    </row>
    <row r="112" spans="1:3" hidden="1" x14ac:dyDescent="0.35">
      <c r="C112" s="61"/>
    </row>
    <row r="113" spans="1:3" hidden="1" x14ac:dyDescent="0.35">
      <c r="C113" s="62"/>
    </row>
    <row r="114" spans="1:3" hidden="1" x14ac:dyDescent="0.35">
      <c r="C114" s="61"/>
    </row>
    <row r="116" spans="1:3" hidden="1" x14ac:dyDescent="0.35">
      <c r="A116" s="25"/>
      <c r="B116" s="25"/>
      <c r="C116" s="104"/>
    </row>
    <row r="117" spans="1:3" hidden="1" x14ac:dyDescent="0.35">
      <c r="C117" s="61"/>
    </row>
    <row r="120" spans="1:3" hidden="1" x14ac:dyDescent="0.35">
      <c r="A120" s="25"/>
      <c r="B120" s="25"/>
      <c r="C120" s="25"/>
    </row>
    <row r="123" spans="1:3" hidden="1" x14ac:dyDescent="0.35">
      <c r="A123" s="127"/>
      <c r="B123" s="103"/>
      <c r="C123" s="127"/>
    </row>
    <row r="124" spans="1:3" hidden="1" x14ac:dyDescent="0.35">
      <c r="A124" s="25"/>
      <c r="B124" s="25"/>
      <c r="C124" s="25"/>
    </row>
    <row r="128" spans="1:3" hidden="1" x14ac:dyDescent="0.35">
      <c r="C128" s="61"/>
    </row>
    <row r="130" spans="1:3" hidden="1" x14ac:dyDescent="0.35">
      <c r="A130" s="127"/>
      <c r="B130" s="103"/>
      <c r="C130" s="128"/>
    </row>
    <row r="131" spans="1:3" hidden="1" x14ac:dyDescent="0.35">
      <c r="A131" s="25"/>
      <c r="B131" s="25"/>
      <c r="C131" s="25"/>
    </row>
    <row r="132" spans="1:3" hidden="1" x14ac:dyDescent="0.35">
      <c r="C132" s="61"/>
    </row>
    <row r="133" spans="1:3" hidden="1" x14ac:dyDescent="0.35">
      <c r="C133" s="61"/>
    </row>
    <row r="134" spans="1:3" hidden="1" x14ac:dyDescent="0.35">
      <c r="C134" s="61"/>
    </row>
    <row r="135" spans="1:3" hidden="1" x14ac:dyDescent="0.35">
      <c r="C135" s="61"/>
    </row>
    <row r="136" spans="1:3" hidden="1" x14ac:dyDescent="0.35">
      <c r="C136" s="61"/>
    </row>
    <row r="137" spans="1:3" hidden="1" x14ac:dyDescent="0.35">
      <c r="C137" s="61"/>
    </row>
    <row r="141" spans="1:3" hidden="1" x14ac:dyDescent="0.35">
      <c r="A141" s="22"/>
      <c r="B141" s="22"/>
      <c r="C141" s="129"/>
    </row>
    <row r="142" spans="1:3" hidden="1" x14ac:dyDescent="0.35">
      <c r="A142" s="25"/>
      <c r="B142" s="25"/>
      <c r="C142" s="25"/>
    </row>
    <row r="143" spans="1:3" hidden="1" x14ac:dyDescent="0.35">
      <c r="C143" s="61"/>
    </row>
    <row r="144" spans="1:3" hidden="1" x14ac:dyDescent="0.35">
      <c r="C144" s="61"/>
    </row>
    <row r="145" spans="1:3" hidden="1" x14ac:dyDescent="0.35">
      <c r="C145" s="61"/>
    </row>
    <row r="146" spans="1:3" hidden="1" x14ac:dyDescent="0.35">
      <c r="C146" s="61"/>
    </row>
    <row r="150" spans="1:3" hidden="1" x14ac:dyDescent="0.35">
      <c r="A150" s="22"/>
      <c r="B150" s="22"/>
      <c r="C150" s="129"/>
    </row>
    <row r="151" spans="1:3" hidden="1" x14ac:dyDescent="0.35">
      <c r="A151" s="25"/>
      <c r="B151" s="25"/>
      <c r="C151" s="25"/>
    </row>
    <row r="152" spans="1:3" hidden="1" x14ac:dyDescent="0.35">
      <c r="A152" s="127"/>
      <c r="B152" s="103"/>
      <c r="C152" s="127"/>
    </row>
    <row r="153" spans="1:3" hidden="1" x14ac:dyDescent="0.35">
      <c r="A153" s="25"/>
      <c r="B153" s="25"/>
      <c r="C153" s="25"/>
    </row>
    <row r="157" spans="1:3" hidden="1" x14ac:dyDescent="0.35">
      <c r="A157" s="127"/>
      <c r="B157" s="103"/>
      <c r="C157" s="127"/>
    </row>
    <row r="158" spans="1:3" hidden="1" x14ac:dyDescent="0.35">
      <c r="A158" s="25"/>
      <c r="B158" s="25"/>
      <c r="C158" s="25"/>
    </row>
    <row r="160" spans="1:3" hidden="1" x14ac:dyDescent="0.35">
      <c r="A160" s="25"/>
      <c r="B160" s="25"/>
      <c r="C160" s="25"/>
    </row>
    <row r="161" spans="1:3" hidden="1" x14ac:dyDescent="0.35">
      <c r="A161" s="127"/>
      <c r="B161" s="103"/>
      <c r="C161" s="127"/>
    </row>
    <row r="162" spans="1:3" hidden="1" x14ac:dyDescent="0.35">
      <c r="A162" s="25"/>
      <c r="B162" s="25"/>
      <c r="C162" s="25"/>
    </row>
    <row r="163" spans="1:3" hidden="1" x14ac:dyDescent="0.35">
      <c r="A163" s="25"/>
      <c r="B163" s="25"/>
      <c r="C163" s="104"/>
    </row>
    <row r="167" spans="1:3" hidden="1" x14ac:dyDescent="0.35">
      <c r="A167" s="25"/>
      <c r="B167" s="25"/>
      <c r="C167" s="104"/>
    </row>
    <row r="171" spans="1:3" hidden="1" x14ac:dyDescent="0.35">
      <c r="A171" s="25"/>
      <c r="B171" s="25"/>
      <c r="C171" s="104"/>
    </row>
    <row r="174" spans="1:3" hidden="1" x14ac:dyDescent="0.35">
      <c r="A174" s="127"/>
      <c r="B174" s="103"/>
      <c r="C174" s="103"/>
    </row>
    <row r="175" spans="1:3" hidden="1" x14ac:dyDescent="0.35">
      <c r="A175" s="22"/>
      <c r="B175" s="22"/>
      <c r="C175" s="129"/>
    </row>
    <row r="176" spans="1:3" hidden="1" x14ac:dyDescent="0.35">
      <c r="A176" s="25"/>
      <c r="B176" s="25"/>
      <c r="C176" s="25"/>
    </row>
    <row r="177" spans="1:3" hidden="1" x14ac:dyDescent="0.35">
      <c r="A177" s="25"/>
      <c r="B177" s="25"/>
      <c r="C177" s="25"/>
    </row>
    <row r="183" spans="1:3" hidden="1" x14ac:dyDescent="0.35">
      <c r="A183" s="22"/>
      <c r="B183" s="22"/>
      <c r="C183" s="129"/>
    </row>
    <row r="184" spans="1:3" hidden="1" x14ac:dyDescent="0.35">
      <c r="A184" s="25"/>
      <c r="B184" s="25"/>
      <c r="C184" s="25"/>
    </row>
    <row r="185" spans="1:3" hidden="1" x14ac:dyDescent="0.35">
      <c r="A185" s="25"/>
      <c r="B185" s="25"/>
      <c r="C185" s="25"/>
    </row>
    <row r="234" spans="1:3" hidden="1" x14ac:dyDescent="0.35">
      <c r="A234" s="64"/>
      <c r="B234" s="65"/>
      <c r="C234" s="65"/>
    </row>
  </sheetData>
  <hyperlinks>
    <hyperlink ref="A1" location="Back_to_Start" display="Back" xr:uid="{5CA8873A-9E15-4662-9AE4-79648FA25BEE}"/>
  </hyperlinks>
  <pageMargins left="0.7" right="0.7" top="0.75" bottom="0.75" header="0.3" footer="0.3"/>
  <pageSetup paperSize="9" orientation="portrait" verticalDpi="0" r:id="rId1"/>
  <headerFooter>
    <oddHeader>&amp;C&amp;G</oddHead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946576-C555-41D1-87F1-67B6276523B0}">
  <sheetPr codeName="Sheet4">
    <tabColor rgb="FF198D7D"/>
    <pageSetUpPr autoPageBreaks="0"/>
  </sheetPr>
  <dimension ref="A1:XFC68"/>
  <sheetViews>
    <sheetView showGridLines="0" workbookViewId="0"/>
  </sheetViews>
  <sheetFormatPr defaultColWidth="0" defaultRowHeight="14.5" zeroHeight="1" x14ac:dyDescent="0.35"/>
  <cols>
    <col min="1" max="2" width="3.26953125" style="29" customWidth="1"/>
    <col min="3" max="3" width="6.81640625" style="29" bestFit="1" customWidth="1"/>
    <col min="4" max="4" width="80.453125" customWidth="1"/>
    <col min="5" max="5" width="15.26953125" style="4" bestFit="1" customWidth="1"/>
    <col min="6" max="6" width="9.453125" bestFit="1" customWidth="1"/>
    <col min="7" max="7" width="10.26953125" bestFit="1" customWidth="1"/>
    <col min="8" max="8" width="13.54296875" customWidth="1"/>
    <col min="9" max="12" width="13.81640625" customWidth="1"/>
    <col min="13" max="13" width="42.453125" customWidth="1"/>
    <col min="14" max="14" width="7.453125" customWidth="1"/>
    <col min="15" max="15" width="8.453125" customWidth="1"/>
    <col min="16" max="22" width="14.1796875" hidden="1"/>
    <col min="23" max="23" width="6.26953125" hidden="1"/>
    <col min="24" max="25" width="9.1796875" hidden="1"/>
    <col min="16384" max="16384" width="3.81640625" hidden="1" customWidth="1"/>
  </cols>
  <sheetData>
    <row r="1" spans="1:25" ht="15.5" x14ac:dyDescent="0.35">
      <c r="A1" s="78" t="s">
        <v>26</v>
      </c>
      <c r="B1" s="48"/>
      <c r="C1" s="51"/>
      <c r="D1" s="50" t="str">
        <f>Model_Name</f>
        <v>Capacity Investment Scheme South Australia and Victoria</v>
      </c>
      <c r="E1" s="49"/>
      <c r="F1" s="49"/>
      <c r="G1" s="49"/>
      <c r="H1" s="49"/>
      <c r="I1" s="48"/>
      <c r="J1" s="48"/>
      <c r="K1" s="48"/>
      <c r="L1" s="48"/>
      <c r="M1" s="48"/>
      <c r="N1" s="48"/>
      <c r="O1" s="48"/>
    </row>
    <row r="2" spans="1:25" ht="15.5" x14ac:dyDescent="0.35">
      <c r="A2" s="52"/>
      <c r="B2" s="53">
        <v>4</v>
      </c>
      <c r="C2" s="53" t="str" cm="1">
        <f t="array" aca="1" ref="C2" ca="1">_xlfn.TEXTAFTER(CELL("filename",A1),"]")</f>
        <v>Calculations</v>
      </c>
      <c r="D2" s="53"/>
      <c r="E2" s="53"/>
      <c r="F2" s="53"/>
      <c r="G2" s="53"/>
      <c r="H2" s="53"/>
      <c r="I2" s="53"/>
      <c r="J2" s="53"/>
      <c r="K2" s="53"/>
      <c r="L2" s="53"/>
      <c r="M2" s="53"/>
      <c r="N2" s="53"/>
      <c r="O2" s="53"/>
      <c r="P2" s="54"/>
      <c r="Q2" s="54"/>
      <c r="R2" s="54"/>
      <c r="S2" s="54"/>
      <c r="T2" s="54"/>
      <c r="U2" s="54"/>
      <c r="V2" s="54"/>
      <c r="W2" s="54"/>
      <c r="X2" s="54"/>
      <c r="Y2" s="54"/>
    </row>
    <row r="3" spans="1:25" x14ac:dyDescent="0.35">
      <c r="A3" s="51"/>
      <c r="B3" s="48"/>
      <c r="C3" s="48"/>
      <c r="D3" s="48"/>
      <c r="E3" s="48"/>
      <c r="F3" s="48"/>
      <c r="G3" s="48"/>
      <c r="H3" s="48"/>
      <c r="I3" s="48"/>
      <c r="J3" s="48"/>
      <c r="K3" s="48"/>
      <c r="L3" s="48"/>
      <c r="M3" s="48"/>
      <c r="N3" s="48"/>
      <c r="O3" s="48"/>
    </row>
    <row r="4" spans="1:25" x14ac:dyDescent="0.35">
      <c r="A4" s="48"/>
      <c r="B4" s="56"/>
      <c r="C4" s="58"/>
      <c r="D4" s="57"/>
      <c r="E4" s="48"/>
      <c r="F4" s="48"/>
      <c r="G4" s="48"/>
      <c r="H4" s="48"/>
      <c r="I4" s="48"/>
      <c r="J4" s="48"/>
      <c r="K4" s="48"/>
      <c r="L4" s="48"/>
      <c r="M4" s="48"/>
      <c r="N4" s="48"/>
      <c r="O4" s="48"/>
    </row>
    <row r="5" spans="1:25" x14ac:dyDescent="0.35">
      <c r="A5" s="55"/>
      <c r="B5" s="48"/>
      <c r="C5" s="58"/>
      <c r="D5" s="57"/>
      <c r="E5" s="48"/>
      <c r="F5" s="48"/>
      <c r="G5" s="48"/>
      <c r="H5" s="48"/>
      <c r="I5" s="48"/>
      <c r="J5" s="48"/>
      <c r="K5" s="48"/>
      <c r="L5" s="48"/>
      <c r="M5" s="48"/>
      <c r="N5" s="48"/>
      <c r="O5" s="48"/>
    </row>
    <row r="6" spans="1:25" x14ac:dyDescent="0.35">
      <c r="A6" s="55"/>
      <c r="B6" s="48"/>
      <c r="E6" s="48"/>
      <c r="F6" s="48"/>
      <c r="G6" s="48"/>
      <c r="H6" s="48"/>
      <c r="I6" s="48"/>
      <c r="J6" s="48"/>
      <c r="K6" s="48"/>
      <c r="L6" s="48"/>
      <c r="M6" s="48"/>
      <c r="N6" s="48"/>
      <c r="O6" s="48"/>
    </row>
    <row r="7" spans="1:25" x14ac:dyDescent="0.35">
      <c r="A7" s="55"/>
      <c r="B7" s="48"/>
      <c r="C7" s="57"/>
      <c r="E7" s="48"/>
      <c r="F7" s="48"/>
      <c r="G7" s="48"/>
      <c r="H7" s="48"/>
      <c r="I7" s="48"/>
      <c r="J7" s="48"/>
      <c r="K7" s="48"/>
      <c r="L7" s="48"/>
      <c r="M7" s="48"/>
      <c r="N7" s="48"/>
      <c r="O7" s="48"/>
    </row>
    <row r="8" spans="1:25" x14ac:dyDescent="0.35">
      <c r="A8" s="55"/>
      <c r="B8" s="48"/>
      <c r="C8" s="48"/>
      <c r="D8" s="77"/>
      <c r="E8" s="48"/>
      <c r="F8" s="48"/>
      <c r="G8" s="48"/>
      <c r="H8" s="48"/>
      <c r="I8" s="48"/>
      <c r="J8" s="48"/>
      <c r="K8" s="48"/>
      <c r="L8" s="48"/>
      <c r="M8" s="48"/>
      <c r="N8" s="48"/>
      <c r="O8" s="48"/>
    </row>
    <row r="9" spans="1:25" s="22" customFormat="1" ht="5.15" customHeight="1" x14ac:dyDescent="0.35">
      <c r="A9" s="25"/>
      <c r="B9" s="25"/>
      <c r="C9" s="25"/>
      <c r="D9" s="23"/>
      <c r="E9" s="24"/>
      <c r="F9" s="24"/>
      <c r="G9" s="24"/>
      <c r="H9"/>
      <c r="I9" s="24"/>
      <c r="K9"/>
      <c r="L9"/>
      <c r="M9"/>
      <c r="N9"/>
      <c r="O9"/>
      <c r="P9"/>
      <c r="Q9"/>
      <c r="R9"/>
      <c r="S9"/>
      <c r="T9"/>
      <c r="U9"/>
      <c r="V9"/>
    </row>
    <row r="10" spans="1:25" s="22" customFormat="1" ht="14.25" customHeight="1" x14ac:dyDescent="0.35">
      <c r="B10" s="22" t="s">
        <v>28</v>
      </c>
      <c r="C10" s="66">
        <v>4.0999999999999996</v>
      </c>
      <c r="D10" s="75" t="s">
        <v>104</v>
      </c>
      <c r="E10" s="76" t="s">
        <v>30</v>
      </c>
      <c r="F10" s="76" t="s">
        <v>31</v>
      </c>
      <c r="G10" s="76" t="s">
        <v>32</v>
      </c>
      <c r="H10" s="76" t="s">
        <v>33</v>
      </c>
      <c r="I10" s="76" t="s">
        <v>34</v>
      </c>
      <c r="J10" s="76" t="s">
        <v>35</v>
      </c>
      <c r="K10" s="76" t="s">
        <v>36</v>
      </c>
      <c r="L10" s="76" t="s">
        <v>37</v>
      </c>
      <c r="M10" s="76" t="s">
        <v>76</v>
      </c>
      <c r="N10"/>
      <c r="O10"/>
      <c r="P10"/>
      <c r="Q10"/>
      <c r="R10"/>
      <c r="S10"/>
      <c r="T10"/>
      <c r="U10"/>
    </row>
    <row r="11" spans="1:25" s="22" customFormat="1" ht="5.15" customHeight="1" x14ac:dyDescent="0.35">
      <c r="A11" s="25"/>
      <c r="B11" s="25"/>
      <c r="C11" s="25"/>
      <c r="D11" s="23"/>
      <c r="E11" s="24"/>
      <c r="F11" s="24"/>
      <c r="G11" s="24"/>
      <c r="H11" s="24"/>
      <c r="I11"/>
      <c r="J11"/>
      <c r="K11"/>
      <c r="L11"/>
      <c r="M11"/>
      <c r="N11"/>
      <c r="O11"/>
      <c r="P11"/>
      <c r="Q11"/>
      <c r="R11"/>
      <c r="S11"/>
      <c r="T11"/>
      <c r="U11"/>
    </row>
    <row r="12" spans="1:25" s="14" customFormat="1" ht="14" x14ac:dyDescent="0.35">
      <c r="A12" s="30"/>
      <c r="C12" s="68" t="s">
        <v>105</v>
      </c>
      <c r="D12" s="68" t="s">
        <v>106</v>
      </c>
      <c r="E12" s="69"/>
      <c r="F12" s="70"/>
      <c r="G12" s="70"/>
      <c r="H12" s="70"/>
      <c r="I12" s="70"/>
      <c r="J12" s="70"/>
      <c r="K12" s="70"/>
      <c r="L12" s="70"/>
      <c r="M12" s="70"/>
    </row>
    <row r="13" spans="1:25" s="22" customFormat="1" ht="5.15" customHeight="1" x14ac:dyDescent="0.35">
      <c r="A13" s="25"/>
      <c r="B13" s="25"/>
      <c r="C13" s="25"/>
      <c r="D13" s="23"/>
      <c r="E13" s="36"/>
      <c r="F13" s="24"/>
      <c r="G13" s="24"/>
      <c r="H13" s="24"/>
      <c r="I13"/>
      <c r="J13"/>
      <c r="K13"/>
      <c r="L13"/>
      <c r="M13"/>
      <c r="N13"/>
      <c r="O13"/>
      <c r="P13"/>
      <c r="Q13"/>
      <c r="R13"/>
      <c r="S13"/>
      <c r="T13"/>
      <c r="U13"/>
    </row>
    <row r="14" spans="1:25" s="22" customFormat="1" x14ac:dyDescent="0.35">
      <c r="A14" s="25"/>
      <c r="B14" s="25"/>
      <c r="C14" s="31" t="s">
        <v>107</v>
      </c>
      <c r="D14" s="28" t="s">
        <v>108</v>
      </c>
      <c r="E14" s="37"/>
      <c r="F14" s="24"/>
      <c r="G14" s="24"/>
      <c r="H14"/>
      <c r="I14"/>
      <c r="J14"/>
      <c r="K14"/>
      <c r="N14"/>
      <c r="O14"/>
      <c r="P14"/>
      <c r="Q14"/>
      <c r="R14"/>
      <c r="S14"/>
      <c r="T14"/>
      <c r="U14"/>
    </row>
    <row r="15" spans="1:25" x14ac:dyDescent="0.35">
      <c r="D15" t="s">
        <v>109</v>
      </c>
      <c r="E15" s="38" t="s">
        <v>110</v>
      </c>
      <c r="F15" s="2" t="s">
        <v>71</v>
      </c>
      <c r="G15" s="3" t="s">
        <v>111</v>
      </c>
      <c r="H15" s="35">
        <v>0.9</v>
      </c>
      <c r="I15" s="20"/>
    </row>
    <row r="16" spans="1:25" x14ac:dyDescent="0.35">
      <c r="D16" t="s">
        <v>112</v>
      </c>
      <c r="E16" s="38" t="s">
        <v>110</v>
      </c>
      <c r="F16" s="2" t="s">
        <v>71</v>
      </c>
      <c r="G16" s="3" t="s">
        <v>113</v>
      </c>
      <c r="H16" s="35">
        <v>0.5</v>
      </c>
      <c r="I16" s="20"/>
    </row>
    <row r="17" spans="1:21" x14ac:dyDescent="0.35">
      <c r="E17" s="38"/>
      <c r="F17" s="2"/>
      <c r="G17" s="3"/>
      <c r="I17" s="20"/>
    </row>
    <row r="18" spans="1:21" ht="16.5" x14ac:dyDescent="0.35">
      <c r="C18" s="61"/>
      <c r="D18" t="s">
        <v>38</v>
      </c>
      <c r="E18" s="38" t="s">
        <v>39</v>
      </c>
      <c r="F18" s="2" t="s">
        <v>40</v>
      </c>
      <c r="G18" s="3" t="s">
        <v>41</v>
      </c>
      <c r="H18" s="19">
        <f>'Input | Outputs'!$H$12</f>
        <v>10000000</v>
      </c>
      <c r="I18" s="20"/>
    </row>
    <row r="19" spans="1:21" ht="16.5" x14ac:dyDescent="0.35">
      <c r="C19" s="61"/>
      <c r="D19" t="s">
        <v>42</v>
      </c>
      <c r="E19" s="38" t="s">
        <v>43</v>
      </c>
      <c r="F19" s="2" t="s">
        <v>40</v>
      </c>
      <c r="G19" s="3" t="s">
        <v>44</v>
      </c>
      <c r="H19" s="19">
        <f>'Input | Outputs'!$H$13</f>
        <v>20000000</v>
      </c>
      <c r="I19" s="20"/>
    </row>
    <row r="20" spans="1:21" x14ac:dyDescent="0.35">
      <c r="C20" s="62"/>
      <c r="E20" s="38"/>
      <c r="F20" s="2"/>
      <c r="G20" s="3"/>
    </row>
    <row r="21" spans="1:21" x14ac:dyDescent="0.35">
      <c r="C21" s="61"/>
      <c r="D21" t="s">
        <v>48</v>
      </c>
      <c r="E21" s="38" t="s">
        <v>49</v>
      </c>
      <c r="F21" s="2" t="s">
        <v>50</v>
      </c>
      <c r="G21" s="3"/>
      <c r="H21" s="18"/>
      <c r="I21" s="86">
        <f>'Input | Outputs'!I$16</f>
        <v>2000000</v>
      </c>
      <c r="J21" s="86">
        <f>'Input | Outputs'!J$16</f>
        <v>1500000</v>
      </c>
      <c r="K21" s="86">
        <f>'Input | Outputs'!K$16</f>
        <v>14000000</v>
      </c>
      <c r="L21" s="86">
        <f>'Input | Outputs'!L$16</f>
        <v>3000000</v>
      </c>
    </row>
    <row r="22" spans="1:21" x14ac:dyDescent="0.35">
      <c r="E22" s="38"/>
      <c r="F22" s="2"/>
      <c r="G22" s="3"/>
    </row>
    <row r="23" spans="1:21" s="22" customFormat="1" x14ac:dyDescent="0.35">
      <c r="A23" s="25"/>
      <c r="B23" s="25"/>
      <c r="C23" s="31" t="s">
        <v>114</v>
      </c>
      <c r="D23" s="28" t="s">
        <v>115</v>
      </c>
      <c r="E23" s="39"/>
      <c r="F23" s="24"/>
      <c r="G23" s="24"/>
      <c r="H23"/>
      <c r="I23"/>
      <c r="J23"/>
      <c r="K23"/>
      <c r="N23"/>
      <c r="O23"/>
      <c r="P23"/>
      <c r="Q23"/>
      <c r="R23"/>
      <c r="S23"/>
      <c r="T23"/>
      <c r="U23"/>
    </row>
    <row r="24" spans="1:21" ht="16.5" x14ac:dyDescent="0.35">
      <c r="C24" s="61"/>
      <c r="D24" t="s">
        <v>45</v>
      </c>
      <c r="E24" s="38" t="s">
        <v>46</v>
      </c>
      <c r="F24" s="2" t="s">
        <v>40</v>
      </c>
      <c r="G24" s="3" t="s">
        <v>47</v>
      </c>
      <c r="H24" s="19">
        <f>'Input | Outputs'!$H$14</f>
        <v>2000000</v>
      </c>
      <c r="I24" s="20"/>
    </row>
    <row r="25" spans="1:21" x14ac:dyDescent="0.35">
      <c r="D25" s="45" t="s">
        <v>116</v>
      </c>
      <c r="E25" s="38"/>
      <c r="F25" s="2"/>
      <c r="G25" s="3"/>
      <c r="H25" s="3"/>
    </row>
    <row r="26" spans="1:21" x14ac:dyDescent="0.35">
      <c r="E26" s="38"/>
    </row>
    <row r="27" spans="1:21" s="14" customFormat="1" x14ac:dyDescent="0.35">
      <c r="A27" s="30"/>
      <c r="C27" s="68" t="s">
        <v>117</v>
      </c>
      <c r="D27" s="68" t="s">
        <v>118</v>
      </c>
      <c r="E27" s="69"/>
      <c r="F27" s="70"/>
      <c r="G27" s="70"/>
      <c r="H27" s="70"/>
      <c r="I27" s="70"/>
      <c r="J27" s="70"/>
      <c r="K27" s="70"/>
      <c r="L27" s="72"/>
      <c r="M27" s="72"/>
    </row>
    <row r="28" spans="1:21" s="22" customFormat="1" ht="5.15" customHeight="1" x14ac:dyDescent="0.35">
      <c r="A28" s="25"/>
      <c r="B28" s="25"/>
      <c r="C28" s="25"/>
      <c r="D28" s="23"/>
      <c r="E28" s="36"/>
      <c r="F28" s="24"/>
      <c r="G28" s="24"/>
      <c r="H28" s="24"/>
      <c r="I28"/>
      <c r="J28"/>
      <c r="K28"/>
      <c r="L28"/>
      <c r="M28"/>
      <c r="N28"/>
      <c r="O28"/>
      <c r="P28"/>
      <c r="Q28"/>
      <c r="R28"/>
      <c r="S28"/>
      <c r="T28"/>
      <c r="U28"/>
    </row>
    <row r="29" spans="1:21" ht="16.5" x14ac:dyDescent="0.45">
      <c r="C29" s="61"/>
      <c r="D29" t="s">
        <v>55</v>
      </c>
      <c r="E29" s="38" t="s">
        <v>56</v>
      </c>
      <c r="F29" s="2" t="s">
        <v>57</v>
      </c>
      <c r="G29" s="4" t="s">
        <v>58</v>
      </c>
      <c r="H29" s="1">
        <f>'Input | Outputs'!$H$20</f>
        <v>200</v>
      </c>
      <c r="I29" s="20"/>
    </row>
    <row r="30" spans="1:21" x14ac:dyDescent="0.35">
      <c r="C30" s="61"/>
      <c r="D30" s="45" t="s">
        <v>119</v>
      </c>
      <c r="E30" s="38"/>
      <c r="F30" s="2"/>
      <c r="G30" s="4"/>
      <c r="H30" s="4"/>
    </row>
    <row r="31" spans="1:21" ht="15" customHeight="1" x14ac:dyDescent="0.35">
      <c r="C31" s="61"/>
      <c r="D31" t="s">
        <v>59</v>
      </c>
      <c r="E31" s="38" t="s">
        <v>60</v>
      </c>
      <c r="F31" s="2" t="s">
        <v>57</v>
      </c>
      <c r="G31" s="3" t="s">
        <v>61</v>
      </c>
      <c r="H31" s="1">
        <f>'Input | Outputs'!$H$21</f>
        <v>160</v>
      </c>
      <c r="I31" s="20"/>
    </row>
    <row r="32" spans="1:21" x14ac:dyDescent="0.35">
      <c r="C32" s="61"/>
      <c r="D32" t="s">
        <v>62</v>
      </c>
      <c r="E32" s="38" t="s">
        <v>63</v>
      </c>
      <c r="F32" s="2" t="s">
        <v>64</v>
      </c>
      <c r="G32" s="3" t="s">
        <v>65</v>
      </c>
      <c r="H32" s="1">
        <f>'Input | Outputs'!$H$23</f>
        <v>20</v>
      </c>
      <c r="I32" s="20"/>
    </row>
    <row r="33" spans="1:21" x14ac:dyDescent="0.35">
      <c r="C33" s="61"/>
      <c r="D33" t="s">
        <v>66</v>
      </c>
      <c r="E33" s="38" t="s">
        <v>120</v>
      </c>
      <c r="F33" s="2" t="s">
        <v>68</v>
      </c>
      <c r="G33" s="3"/>
      <c r="H33" s="1">
        <f>'Input | Outputs'!$H$24</f>
        <v>100</v>
      </c>
    </row>
    <row r="34" spans="1:21" x14ac:dyDescent="0.35">
      <c r="C34" s="61"/>
      <c r="D34" s="5" t="s">
        <v>121</v>
      </c>
      <c r="E34" s="38" t="s">
        <v>70</v>
      </c>
      <c r="F34" s="2" t="s">
        <v>71</v>
      </c>
      <c r="G34" s="3" t="s">
        <v>72</v>
      </c>
      <c r="H34" s="79">
        <f>'Input | Outputs'!$H$25</f>
        <v>1</v>
      </c>
      <c r="I34" s="20"/>
    </row>
    <row r="35" spans="1:21" x14ac:dyDescent="0.35">
      <c r="D35" s="45" t="s">
        <v>122</v>
      </c>
      <c r="E35" s="38"/>
      <c r="F35" s="2"/>
      <c r="G35" s="3"/>
      <c r="H35" s="3"/>
      <c r="I35" s="21"/>
    </row>
    <row r="36" spans="1:21" x14ac:dyDescent="0.35">
      <c r="D36" s="5" t="s">
        <v>123</v>
      </c>
      <c r="E36" s="38" t="s">
        <v>124</v>
      </c>
      <c r="F36" s="2" t="s">
        <v>68</v>
      </c>
      <c r="G36" s="17"/>
      <c r="H36" s="19">
        <f>$H$34*$H$33</f>
        <v>100</v>
      </c>
      <c r="I36" s="16"/>
    </row>
    <row r="37" spans="1:21" x14ac:dyDescent="0.35">
      <c r="D37" s="5"/>
      <c r="E37" s="38"/>
      <c r="F37" s="3"/>
      <c r="G37" s="17"/>
      <c r="H37" s="32"/>
    </row>
    <row r="38" spans="1:21" s="22" customFormat="1" ht="14.25" customHeight="1" x14ac:dyDescent="0.35">
      <c r="B38" s="22" t="s">
        <v>28</v>
      </c>
      <c r="C38" s="66">
        <v>4.1999999999999993</v>
      </c>
      <c r="D38" s="75" t="s">
        <v>125</v>
      </c>
      <c r="E38" s="76" t="s">
        <v>30</v>
      </c>
      <c r="F38" s="76" t="s">
        <v>31</v>
      </c>
      <c r="G38" s="76" t="s">
        <v>32</v>
      </c>
      <c r="H38" s="76" t="s">
        <v>75</v>
      </c>
      <c r="I38" s="76"/>
      <c r="J38" s="76"/>
      <c r="K38" s="76"/>
      <c r="L38" s="76"/>
      <c r="M38" s="76" t="s">
        <v>76</v>
      </c>
      <c r="N38"/>
      <c r="O38"/>
      <c r="P38"/>
      <c r="Q38"/>
      <c r="R38"/>
      <c r="S38"/>
      <c r="T38"/>
      <c r="U38"/>
    </row>
    <row r="39" spans="1:21" s="22" customFormat="1" ht="5.15" customHeight="1" x14ac:dyDescent="0.35">
      <c r="A39" s="25"/>
      <c r="B39" s="25"/>
      <c r="C39" s="25"/>
      <c r="D39" s="23"/>
      <c r="E39" s="24"/>
      <c r="F39" s="24"/>
      <c r="G39" s="24"/>
      <c r="H39"/>
      <c r="I39"/>
      <c r="J39"/>
      <c r="K39"/>
      <c r="N39"/>
      <c r="O39"/>
      <c r="P39"/>
      <c r="Q39"/>
      <c r="R39"/>
      <c r="S39"/>
      <c r="T39"/>
      <c r="U39"/>
    </row>
    <row r="40" spans="1:21" s="14" customFormat="1" ht="14" x14ac:dyDescent="0.35">
      <c r="A40" s="30"/>
      <c r="C40" s="68" t="s">
        <v>126</v>
      </c>
      <c r="D40" s="68" t="s">
        <v>108</v>
      </c>
      <c r="E40" s="73"/>
      <c r="F40" s="74"/>
      <c r="G40" s="74"/>
      <c r="H40" s="90" t="s">
        <v>18</v>
      </c>
      <c r="I40" s="90" t="s">
        <v>34</v>
      </c>
      <c r="J40" s="91" t="s">
        <v>35</v>
      </c>
      <c r="K40" s="91" t="s">
        <v>36</v>
      </c>
      <c r="L40" s="90" t="s">
        <v>37</v>
      </c>
      <c r="M40" s="70"/>
    </row>
    <row r="41" spans="1:21" s="22" customFormat="1" ht="5.15" customHeight="1" x14ac:dyDescent="0.35">
      <c r="A41" s="25"/>
      <c r="B41" s="25"/>
      <c r="C41" s="25"/>
      <c r="D41" s="23"/>
      <c r="E41" s="41"/>
      <c r="F41" s="24"/>
      <c r="G41" s="24"/>
      <c r="H41"/>
      <c r="I41"/>
      <c r="J41"/>
      <c r="K41"/>
      <c r="N41"/>
      <c r="O41"/>
      <c r="P41"/>
      <c r="Q41"/>
      <c r="R41"/>
      <c r="S41"/>
      <c r="T41"/>
      <c r="U41"/>
    </row>
    <row r="42" spans="1:21" ht="16.5" x14ac:dyDescent="0.35">
      <c r="D42" t="s">
        <v>127</v>
      </c>
      <c r="E42" s="38" t="s">
        <v>49</v>
      </c>
      <c r="F42" s="2" t="s">
        <v>40</v>
      </c>
      <c r="G42" s="3" t="s">
        <v>128</v>
      </c>
      <c r="H42" s="83">
        <f>SUM($I$21:$L$21)</f>
        <v>20500000</v>
      </c>
      <c r="I42" s="20"/>
      <c r="J42" s="32"/>
      <c r="K42" s="32"/>
      <c r="L42" s="32"/>
    </row>
    <row r="43" spans="1:21" ht="16.5" x14ac:dyDescent="0.45">
      <c r="D43" t="s">
        <v>129</v>
      </c>
      <c r="E43" s="38" t="s">
        <v>49</v>
      </c>
      <c r="F43" s="2" t="s">
        <v>40</v>
      </c>
      <c r="G43" s="3" t="s">
        <v>130</v>
      </c>
      <c r="H43" s="46">
        <f>MAX(XSY*$H$34,0)</f>
        <v>20500000</v>
      </c>
      <c r="I43" s="83">
        <f>MAX(I$21*$H$34,0)</f>
        <v>2000000</v>
      </c>
      <c r="J43" s="83">
        <f>MAX(J$21*$H$34,0)</f>
        <v>1500000</v>
      </c>
      <c r="K43" s="83">
        <f>MAX(K$21*$H$34,0)</f>
        <v>14000000</v>
      </c>
      <c r="L43" s="85"/>
      <c r="M43" s="88" t="s">
        <v>131</v>
      </c>
    </row>
    <row r="44" spans="1:21" x14ac:dyDescent="0.35">
      <c r="D44" t="s">
        <v>132</v>
      </c>
      <c r="E44"/>
      <c r="I44" s="20"/>
      <c r="L44" s="84"/>
    </row>
    <row r="45" spans="1:21" x14ac:dyDescent="0.35">
      <c r="D45" s="89" t="s">
        <v>133</v>
      </c>
      <c r="E45" s="38" t="s">
        <v>77</v>
      </c>
      <c r="F45" s="2" t="s">
        <v>40</v>
      </c>
      <c r="G45" s="3" t="s">
        <v>134</v>
      </c>
      <c r="H45" s="92">
        <f>SUM(I46,J47,K48)</f>
        <v>450000</v>
      </c>
    </row>
    <row r="46" spans="1:21" ht="16.5" x14ac:dyDescent="0.35">
      <c r="D46" s="89" t="s">
        <v>135</v>
      </c>
      <c r="E46" s="38" t="s">
        <v>136</v>
      </c>
      <c r="F46" s="2" t="s">
        <v>50</v>
      </c>
      <c r="G46" s="3" t="s">
        <v>137</v>
      </c>
      <c r="H46" s="32"/>
      <c r="I46" s="83">
        <f>IF((Iq_1&lt;NSY/c_QiY),MIN(((NSY/c_QiY)-Iq_1)*support_percentage,HSY/c_QiY),
IF((Iq_1&gt;KSY/c_QiY),-MIN((Iq_1-(KSY/c_QiY))*sharing_percentage,HSY/c_QiY),
IF(AND((NSY/c_QiY)&lt;Iq_1,Iq_1&lt;(KSY/c_QiY)),0,)))</f>
        <v>450000</v>
      </c>
      <c r="J46" s="85"/>
      <c r="K46" s="85"/>
      <c r="L46" s="85"/>
    </row>
    <row r="47" spans="1:21" ht="16.5" x14ac:dyDescent="0.35">
      <c r="D47" s="89" t="s">
        <v>138</v>
      </c>
      <c r="E47" s="38" t="s">
        <v>136</v>
      </c>
      <c r="F47" s="2" t="s">
        <v>50</v>
      </c>
      <c r="G47" s="3" t="s">
        <v>139</v>
      </c>
      <c r="H47" s="32"/>
      <c r="I47" s="85"/>
      <c r="J47" s="83">
        <f>IF((Iq_2&lt;NSY/c_QiY),MIN(((NSY/c_QiY)-Iq_2)*support_percentage,HSY/c_QiY),
IF((Iq_2&gt;KSY/c_QiY),-MIN((Iq_2-(KSY/c_QiY))*sharing_percentage,HSY/c_QiY),
IF(AND((NSY/c_QiY)&lt;Iq_2,Iq_2&lt;(KSY/c_QiY)),0,)))</f>
        <v>500000</v>
      </c>
      <c r="K47" s="85"/>
      <c r="L47" s="85"/>
    </row>
    <row r="48" spans="1:21" ht="16.5" x14ac:dyDescent="0.35">
      <c r="D48" s="89" t="s">
        <v>140</v>
      </c>
      <c r="E48" s="38" t="s">
        <v>136</v>
      </c>
      <c r="F48" s="2" t="s">
        <v>50</v>
      </c>
      <c r="G48" s="3" t="s">
        <v>141</v>
      </c>
      <c r="H48" s="32"/>
      <c r="I48" s="85"/>
      <c r="J48" s="85"/>
      <c r="K48" s="83">
        <f>IF((Iq_3&lt;NSY/c_QiY),MIN(((NSY/c_QiY)-Iq_3)*support_percentage,HSY/c_QiY),
IF((Iq_3&gt;KSY/c_QiY),-MIN((Iq_3-(KSY/c_QiY))*sharing_percentage,HSY/c_QiY),
IF(AND((NSY/c_QiY)&lt;Iq_3,Iq_3&lt;(KSY/c_QiY)),0,)))</f>
        <v>-500000</v>
      </c>
      <c r="L48" s="85"/>
    </row>
    <row r="49" spans="1:22" x14ac:dyDescent="0.35">
      <c r="D49" s="93" t="s">
        <v>142</v>
      </c>
      <c r="E49" s="38"/>
      <c r="F49" s="2"/>
      <c r="G49" s="3"/>
      <c r="H49" s="3"/>
      <c r="I49" s="21"/>
    </row>
    <row r="50" spans="1:22" x14ac:dyDescent="0.35">
      <c r="E50" s="38"/>
      <c r="G50" s="3"/>
    </row>
    <row r="51" spans="1:22" s="14" customFormat="1" ht="14" x14ac:dyDescent="0.35">
      <c r="A51" s="30"/>
      <c r="C51" s="71" t="s">
        <v>143</v>
      </c>
      <c r="D51" s="68" t="s">
        <v>144</v>
      </c>
      <c r="E51" s="73"/>
      <c r="F51" s="74"/>
      <c r="G51" s="74"/>
      <c r="H51" s="70"/>
      <c r="I51" s="70"/>
      <c r="J51" s="74"/>
      <c r="K51" s="74"/>
      <c r="L51" s="70"/>
      <c r="M51" s="70"/>
    </row>
    <row r="52" spans="1:22" s="22" customFormat="1" ht="4.5" customHeight="1" x14ac:dyDescent="0.35">
      <c r="A52" s="25"/>
      <c r="B52" s="25"/>
      <c r="C52" s="25"/>
      <c r="D52" s="23"/>
      <c r="E52" s="41"/>
      <c r="F52" s="24"/>
      <c r="G52" s="24"/>
      <c r="H52"/>
      <c r="I52"/>
      <c r="J52"/>
      <c r="K52"/>
      <c r="N52"/>
      <c r="O52"/>
      <c r="P52"/>
      <c r="Q52"/>
      <c r="R52"/>
      <c r="S52"/>
      <c r="T52"/>
      <c r="U52"/>
    </row>
    <row r="53" spans="1:22" x14ac:dyDescent="0.35">
      <c r="D53" t="s">
        <v>145</v>
      </c>
      <c r="E53" s="38" t="s">
        <v>146</v>
      </c>
      <c r="F53" s="2" t="s">
        <v>71</v>
      </c>
      <c r="G53" s="3" t="s">
        <v>147</v>
      </c>
      <c r="H53" s="35">
        <v>0.9</v>
      </c>
      <c r="I53" s="20"/>
    </row>
    <row r="54" spans="1:22" x14ac:dyDescent="0.35">
      <c r="D54" t="s">
        <v>148</v>
      </c>
      <c r="E54" s="38" t="s">
        <v>149</v>
      </c>
      <c r="F54" s="2" t="s">
        <v>71</v>
      </c>
      <c r="G54" s="3"/>
      <c r="H54" s="35">
        <v>0.1</v>
      </c>
      <c r="I54" s="20"/>
      <c r="N54" s="6"/>
      <c r="O54" s="6"/>
      <c r="S54" s="9"/>
      <c r="T54" s="10"/>
      <c r="U54" s="11"/>
      <c r="V54" s="11"/>
    </row>
    <row r="55" spans="1:22" x14ac:dyDescent="0.35">
      <c r="E55" s="38"/>
      <c r="F55" s="2"/>
      <c r="G55" s="3"/>
      <c r="N55" s="6"/>
      <c r="O55" s="6"/>
      <c r="S55" s="9"/>
      <c r="T55" s="10"/>
      <c r="U55" s="11"/>
      <c r="V55" s="11"/>
    </row>
    <row r="56" spans="1:22" ht="16.5" x14ac:dyDescent="0.35">
      <c r="D56" t="s">
        <v>150</v>
      </c>
      <c r="E56" s="38" t="s">
        <v>52</v>
      </c>
      <c r="F56" s="2" t="s">
        <v>71</v>
      </c>
      <c r="G56" s="3" t="s">
        <v>151</v>
      </c>
      <c r="H56" s="47">
        <f>'Input | Outputs'!$H$18</f>
        <v>0.85</v>
      </c>
    </row>
    <row r="57" spans="1:22" s="22" customFormat="1" x14ac:dyDescent="0.35">
      <c r="A57" s="25"/>
      <c r="B57" s="25"/>
      <c r="C57" s="25"/>
      <c r="D57" s="23"/>
      <c r="E57" s="41"/>
      <c r="F57" s="24"/>
      <c r="G57" s="24"/>
      <c r="H57"/>
      <c r="I57"/>
      <c r="J57"/>
      <c r="K57"/>
      <c r="N57"/>
      <c r="O57"/>
      <c r="P57"/>
      <c r="Q57"/>
      <c r="R57"/>
      <c r="S57"/>
      <c r="T57"/>
      <c r="U57"/>
    </row>
    <row r="58" spans="1:22" s="14" customFormat="1" ht="14" x14ac:dyDescent="0.35">
      <c r="A58" s="30"/>
      <c r="C58" s="71" t="s">
        <v>152</v>
      </c>
      <c r="D58" s="68" t="s">
        <v>153</v>
      </c>
      <c r="E58" s="73"/>
      <c r="F58" s="74"/>
      <c r="G58" s="74"/>
      <c r="H58" s="70"/>
      <c r="I58" s="70"/>
      <c r="J58" s="74"/>
      <c r="K58" s="74"/>
      <c r="L58" s="70"/>
      <c r="M58" s="70"/>
    </row>
    <row r="59" spans="1:22" s="22" customFormat="1" ht="4.5" customHeight="1" x14ac:dyDescent="0.35">
      <c r="A59" s="25"/>
      <c r="B59" s="25"/>
      <c r="C59" s="25"/>
      <c r="D59" s="23"/>
      <c r="E59" s="41"/>
      <c r="F59" s="24"/>
      <c r="G59" s="24"/>
      <c r="H59"/>
      <c r="I59"/>
      <c r="J59"/>
      <c r="K59"/>
      <c r="N59"/>
      <c r="O59"/>
      <c r="P59"/>
      <c r="Q59"/>
      <c r="R59"/>
      <c r="S59"/>
      <c r="T59"/>
      <c r="U59"/>
    </row>
    <row r="60" spans="1:22" s="22" customFormat="1" x14ac:dyDescent="0.35">
      <c r="A60" s="25"/>
      <c r="B60" s="25"/>
      <c r="C60" s="31" t="s">
        <v>154</v>
      </c>
      <c r="D60" s="28" t="s">
        <v>155</v>
      </c>
      <c r="E60" s="39"/>
      <c r="F60" s="24"/>
      <c r="G60" s="24"/>
      <c r="H60"/>
      <c r="I60"/>
      <c r="J60"/>
      <c r="K60"/>
      <c r="N60"/>
      <c r="O60"/>
      <c r="P60"/>
      <c r="Q60"/>
      <c r="R60"/>
      <c r="S60"/>
      <c r="T60"/>
      <c r="U60"/>
    </row>
    <row r="61" spans="1:22" ht="16.5" x14ac:dyDescent="0.45">
      <c r="D61" t="s">
        <v>156</v>
      </c>
      <c r="E61" s="38" t="s">
        <v>146</v>
      </c>
      <c r="F61" s="2" t="s">
        <v>157</v>
      </c>
      <c r="G61" s="3" t="s">
        <v>158</v>
      </c>
      <c r="H61" s="15">
        <f>MAX(IF(EAFSY&lt;EAF_hurdle,c_maxpct,EAT-EAFSY),0)</f>
        <v>5.0000000000000044E-2</v>
      </c>
      <c r="I61" s="20"/>
      <c r="J61" s="13"/>
      <c r="K61" s="13"/>
      <c r="M61" t="s">
        <v>159</v>
      </c>
      <c r="N61" s="6"/>
      <c r="O61" s="6"/>
    </row>
    <row r="62" spans="1:22" ht="16.5" x14ac:dyDescent="0.45">
      <c r="D62" t="s">
        <v>155</v>
      </c>
      <c r="E62" s="38" t="s">
        <v>160</v>
      </c>
      <c r="F62" s="2" t="s">
        <v>40</v>
      </c>
      <c r="G62" s="3" t="s">
        <v>161</v>
      </c>
      <c r="H62" s="1">
        <f>PSY*CSY</f>
        <v>0</v>
      </c>
      <c r="I62" s="20"/>
      <c r="J62" s="7"/>
      <c r="K62" s="7"/>
      <c r="M62" t="s">
        <v>162</v>
      </c>
      <c r="N62" s="6"/>
      <c r="O62" s="6"/>
      <c r="R62" s="12"/>
    </row>
    <row r="63" spans="1:22" hidden="1" x14ac:dyDescent="0.35">
      <c r="E63" s="132"/>
      <c r="F63" s="2"/>
      <c r="G63" s="3"/>
      <c r="N63" s="6"/>
      <c r="O63" s="6"/>
    </row>
    <row r="64" spans="1:22" s="22" customFormat="1" x14ac:dyDescent="0.35">
      <c r="A64" s="25"/>
      <c r="B64" s="25"/>
      <c r="C64" s="31" t="s">
        <v>163</v>
      </c>
      <c r="D64" s="28" t="s">
        <v>164</v>
      </c>
      <c r="E64" s="38"/>
      <c r="F64" s="24"/>
      <c r="G64" s="24"/>
      <c r="H64"/>
      <c r="J64"/>
      <c r="K64"/>
      <c r="M64"/>
      <c r="N64"/>
      <c r="O64"/>
      <c r="P64"/>
      <c r="Q64"/>
      <c r="R64"/>
      <c r="S64"/>
      <c r="T64"/>
      <c r="U64"/>
    </row>
    <row r="65" spans="1:15" ht="16.5" x14ac:dyDescent="0.45">
      <c r="D65" t="s">
        <v>165</v>
      </c>
      <c r="E65" s="38" t="s">
        <v>166</v>
      </c>
      <c r="F65" s="2" t="s">
        <v>157</v>
      </c>
      <c r="G65" s="3" t="s">
        <v>167</v>
      </c>
      <c r="H65" s="15">
        <f>MAX((SCSY-MSOC-TSCSY)/(SCSY-MSOC),0)</f>
        <v>0.1111111111111111</v>
      </c>
      <c r="I65" s="20"/>
      <c r="J65" s="13"/>
      <c r="K65" s="13"/>
      <c r="M65" t="s">
        <v>168</v>
      </c>
      <c r="N65" s="6"/>
      <c r="O65" s="6"/>
    </row>
    <row r="66" spans="1:15" ht="16.5" x14ac:dyDescent="0.45">
      <c r="D66" t="s">
        <v>164</v>
      </c>
      <c r="E66" s="38" t="s">
        <v>169</v>
      </c>
      <c r="F66" s="2" t="s">
        <v>40</v>
      </c>
      <c r="G66" s="3" t="s">
        <v>170</v>
      </c>
      <c r="H66" s="1">
        <f>SCPSY*CSY</f>
        <v>0</v>
      </c>
      <c r="I66" s="20"/>
      <c r="J66" s="7"/>
      <c r="K66" s="7"/>
      <c r="M66" t="s">
        <v>171</v>
      </c>
      <c r="N66" s="8"/>
      <c r="O66" s="8"/>
    </row>
    <row r="67" spans="1:15" s="14" customFormat="1" ht="14" x14ac:dyDescent="0.35">
      <c r="A67" s="30"/>
      <c r="E67" s="40"/>
      <c r="F67" s="34"/>
      <c r="G67" s="34"/>
      <c r="H67" s="26"/>
      <c r="I67" s="26"/>
      <c r="J67" s="26"/>
      <c r="K67" s="26"/>
    </row>
    <row r="68" spans="1:15" s="64" customFormat="1" x14ac:dyDescent="0.35">
      <c r="A68" s="64" t="s">
        <v>1</v>
      </c>
      <c r="B68" s="65"/>
      <c r="C68" s="65"/>
      <c r="D68" s="65"/>
      <c r="E68" s="65"/>
    </row>
  </sheetData>
  <phoneticPr fontId="26" type="noConversion"/>
  <dataValidations disablePrompts="1" count="3">
    <dataValidation type="decimal" operator="equal" allowBlank="1" showInputMessage="1" showErrorMessage="1" sqref="H53 H15:H16" xr:uid="{99CE8B5A-F263-4DCC-AF8E-EEEF3979B866}">
      <formula1>0.9</formula1>
    </dataValidation>
    <dataValidation type="decimal" operator="equal" allowBlank="1" showInputMessage="1" showErrorMessage="1" sqref="H16" xr:uid="{4A32B52E-962C-49F1-B6B7-B95A8DD81F5A}">
      <formula1>0.5</formula1>
    </dataValidation>
    <dataValidation type="decimal" operator="equal" allowBlank="1" showInputMessage="1" showErrorMessage="1" sqref="H54" xr:uid="{D40DD2B6-08D8-4240-A6F2-D6119218CE72}">
      <formula1>0.1</formula1>
    </dataValidation>
  </dataValidations>
  <hyperlinks>
    <hyperlink ref="A1" location="Back_to_Start" display="Back" xr:uid="{0440EAF2-812A-4F34-9E63-BEA656B54B1A}"/>
  </hyperlinks>
  <pageMargins left="0.7" right="0.7" top="0.75" bottom="0.75" header="0.3" footer="0.3"/>
  <pageSetup paperSize="9" orientation="portrait" r:id="rId1"/>
  <headerFooter>
    <oddHeader>&amp;C&amp;G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1C5D05-336E-48AC-B8EC-F5677E609182}">
  <sheetPr codeName="Sheet6">
    <tabColor theme="0" tint="-0.499984740745262"/>
  </sheetPr>
  <dimension ref="A1:AF35"/>
  <sheetViews>
    <sheetView showGridLines="0" workbookViewId="0"/>
  </sheetViews>
  <sheetFormatPr defaultColWidth="0" defaultRowHeight="14.5" zeroHeight="1" x14ac:dyDescent="0.35"/>
  <cols>
    <col min="1" max="2" width="3.26953125" customWidth="1"/>
    <col min="3" max="3" width="4.26953125" customWidth="1"/>
    <col min="4" max="4" width="58.81640625" customWidth="1"/>
    <col min="5" max="8" width="18.7265625" customWidth="1"/>
    <col min="9" max="9" width="4" customWidth="1"/>
    <col min="10" max="20" width="8.7265625" customWidth="1"/>
    <col min="21" max="21" width="6" customWidth="1"/>
    <col min="22" max="22" width="5.54296875" customWidth="1"/>
    <col min="23" max="32" width="9.1796875" hidden="1" customWidth="1"/>
    <col min="33" max="16384" width="8.7265625" hidden="1"/>
  </cols>
  <sheetData>
    <row r="1" spans="1:32" ht="15.5" x14ac:dyDescent="0.35">
      <c r="A1" s="78" t="s">
        <v>26</v>
      </c>
      <c r="B1" s="48"/>
      <c r="C1" s="51"/>
      <c r="D1" s="50" t="str">
        <f>Model_Name</f>
        <v>Capacity Investment Scheme South Australia and Victoria</v>
      </c>
      <c r="E1" s="49"/>
      <c r="F1" s="49"/>
      <c r="G1" s="49"/>
      <c r="H1" s="49"/>
      <c r="I1" s="48"/>
      <c r="J1" s="48"/>
      <c r="K1" s="48"/>
      <c r="L1" s="48"/>
      <c r="M1" s="48"/>
      <c r="N1" s="48"/>
      <c r="O1" s="48"/>
      <c r="P1" s="48"/>
      <c r="Q1" s="48"/>
      <c r="R1" s="48"/>
      <c r="S1" s="48"/>
      <c r="T1" s="48"/>
      <c r="U1" s="48"/>
      <c r="V1" s="48"/>
    </row>
    <row r="2" spans="1:32" ht="15.5" x14ac:dyDescent="0.35">
      <c r="A2" s="52"/>
      <c r="B2" s="53">
        <v>5</v>
      </c>
      <c r="C2" s="53" t="str" cm="1">
        <f t="array" aca="1" ref="C2" ca="1">_xlfn.TEXTAFTER(CELL("filename",A1),"]")</f>
        <v>Graph</v>
      </c>
      <c r="D2" s="53"/>
      <c r="E2" s="53"/>
      <c r="F2" s="53"/>
      <c r="G2" s="53"/>
      <c r="H2" s="53"/>
      <c r="I2" s="80"/>
      <c r="J2" s="53"/>
      <c r="K2" s="53"/>
      <c r="L2" s="53"/>
      <c r="M2" s="53"/>
      <c r="N2" s="53"/>
      <c r="O2" s="53"/>
      <c r="P2" s="53"/>
      <c r="Q2" s="53"/>
      <c r="R2" s="53"/>
      <c r="S2" s="53"/>
      <c r="T2" s="53"/>
      <c r="U2" s="53"/>
      <c r="V2" s="53"/>
      <c r="W2" s="54"/>
      <c r="X2" s="54"/>
      <c r="Y2" s="54"/>
      <c r="Z2" s="54"/>
      <c r="AA2" s="54"/>
      <c r="AB2" s="54"/>
      <c r="AC2" s="54"/>
      <c r="AD2" s="54"/>
      <c r="AE2" s="54"/>
      <c r="AF2" s="54"/>
    </row>
    <row r="3" spans="1:32" x14ac:dyDescent="0.35">
      <c r="A3" s="51"/>
      <c r="B3" s="48"/>
      <c r="C3" s="48"/>
      <c r="D3" s="48"/>
      <c r="E3" s="48"/>
      <c r="F3" s="48"/>
      <c r="G3" s="48"/>
      <c r="H3" s="48"/>
      <c r="I3" s="48"/>
      <c r="J3" s="48"/>
      <c r="K3" s="48"/>
      <c r="L3" s="48"/>
      <c r="M3" s="48"/>
      <c r="N3" s="48"/>
      <c r="O3" s="48"/>
      <c r="P3" s="48"/>
      <c r="Q3" s="48"/>
      <c r="R3" s="48"/>
      <c r="S3" s="48"/>
      <c r="T3" s="48"/>
      <c r="U3" s="48"/>
      <c r="V3" s="48"/>
    </row>
    <row r="4" spans="1:32" x14ac:dyDescent="0.35">
      <c r="A4" s="48"/>
      <c r="B4" s="56"/>
      <c r="C4" s="58"/>
      <c r="D4" s="57"/>
      <c r="E4" s="48"/>
      <c r="F4" s="48"/>
      <c r="G4" s="48"/>
      <c r="H4" s="48"/>
      <c r="I4" s="48"/>
      <c r="J4" s="48"/>
      <c r="K4" s="48"/>
      <c r="L4" s="48"/>
      <c r="M4" s="48"/>
      <c r="N4" s="48"/>
      <c r="O4" s="48"/>
      <c r="P4" s="48"/>
      <c r="Q4" s="48"/>
      <c r="R4" s="48"/>
      <c r="S4" s="48"/>
      <c r="T4" s="48"/>
      <c r="U4" s="48"/>
      <c r="V4" s="48"/>
    </row>
    <row r="5" spans="1:32" x14ac:dyDescent="0.35">
      <c r="A5" s="55"/>
      <c r="B5" s="48"/>
      <c r="C5" s="58"/>
      <c r="D5" s="57"/>
      <c r="E5" s="48"/>
      <c r="F5" s="48"/>
      <c r="G5" s="48"/>
      <c r="H5" s="48"/>
      <c r="I5" s="48"/>
      <c r="J5" s="48"/>
      <c r="K5" s="48"/>
      <c r="L5" s="48"/>
      <c r="M5" s="48"/>
      <c r="N5" s="48"/>
      <c r="O5" s="48"/>
      <c r="P5" s="48"/>
      <c r="Q5" s="48"/>
      <c r="R5" s="48"/>
      <c r="S5" s="48"/>
      <c r="T5" s="48"/>
      <c r="U5" s="48"/>
      <c r="V5" s="48"/>
    </row>
    <row r="6" spans="1:32" x14ac:dyDescent="0.35">
      <c r="A6" s="55"/>
      <c r="B6" s="48"/>
      <c r="C6" s="29"/>
      <c r="E6" s="48"/>
      <c r="F6" s="48"/>
      <c r="G6" s="48"/>
      <c r="H6" s="48"/>
      <c r="I6" s="48"/>
      <c r="J6" s="48"/>
      <c r="K6" s="48"/>
      <c r="L6" s="48"/>
      <c r="M6" s="48"/>
      <c r="N6" s="48"/>
      <c r="O6" s="48"/>
      <c r="P6" s="48"/>
      <c r="Q6" s="48"/>
      <c r="R6" s="48"/>
      <c r="S6" s="48"/>
      <c r="T6" s="48"/>
      <c r="U6" s="48"/>
      <c r="V6" s="48"/>
    </row>
    <row r="7" spans="1:32" x14ac:dyDescent="0.35">
      <c r="A7" s="55"/>
      <c r="B7" s="48"/>
      <c r="C7" s="57"/>
      <c r="E7" s="48"/>
      <c r="F7" s="48"/>
      <c r="G7" s="48"/>
      <c r="H7" s="48"/>
      <c r="I7" s="48"/>
      <c r="J7" s="48"/>
      <c r="K7" s="48"/>
      <c r="L7" s="48"/>
      <c r="M7" s="48"/>
      <c r="N7" s="48"/>
      <c r="O7" s="48"/>
      <c r="P7" s="48"/>
      <c r="Q7" s="48"/>
      <c r="R7" s="48"/>
      <c r="S7" s="48"/>
      <c r="T7" s="48"/>
      <c r="U7" s="48"/>
      <c r="V7" s="48"/>
    </row>
    <row r="8" spans="1:32" x14ac:dyDescent="0.35">
      <c r="A8" s="55"/>
      <c r="B8" s="48"/>
      <c r="C8" s="48"/>
      <c r="D8" s="77"/>
      <c r="E8" s="48"/>
      <c r="F8" s="48"/>
      <c r="G8" s="48"/>
      <c r="H8" s="48"/>
      <c r="I8" s="48"/>
      <c r="J8" s="48"/>
      <c r="K8" s="48"/>
      <c r="L8" s="48"/>
      <c r="M8" s="48"/>
      <c r="N8" s="48"/>
      <c r="O8" s="48"/>
      <c r="P8" s="48"/>
      <c r="Q8" s="48"/>
      <c r="R8" s="48"/>
      <c r="S8" s="48"/>
      <c r="T8" s="48"/>
      <c r="U8" s="48"/>
      <c r="V8" s="48"/>
    </row>
    <row r="9" spans="1:32" s="22" customFormat="1" ht="5.15" customHeight="1" x14ac:dyDescent="0.35">
      <c r="A9" s="25"/>
      <c r="B9" s="25"/>
      <c r="C9" s="25"/>
      <c r="D9" s="23"/>
      <c r="E9" s="24"/>
      <c r="F9" s="24"/>
      <c r="G9" s="24"/>
      <c r="H9" s="24"/>
      <c r="I9"/>
      <c r="J9"/>
      <c r="K9"/>
      <c r="L9"/>
      <c r="M9"/>
      <c r="N9"/>
      <c r="O9"/>
      <c r="P9"/>
      <c r="Q9"/>
      <c r="R9"/>
      <c r="S9"/>
      <c r="T9"/>
      <c r="U9"/>
      <c r="V9"/>
      <c r="W9"/>
      <c r="X9"/>
      <c r="Y9"/>
      <c r="Z9"/>
      <c r="AA9"/>
      <c r="AB9"/>
      <c r="AC9"/>
    </row>
    <row r="10" spans="1:32" s="22" customFormat="1" ht="14.25" customHeight="1" x14ac:dyDescent="0.35">
      <c r="C10" s="66">
        <v>5.0999999999999996</v>
      </c>
      <c r="D10" s="75" t="s">
        <v>172</v>
      </c>
      <c r="E10" s="76"/>
      <c r="F10" s="76"/>
      <c r="G10" s="76"/>
      <c r="H10" s="76"/>
      <c r="I10"/>
      <c r="J10"/>
      <c r="K10"/>
      <c r="L10"/>
      <c r="M10"/>
      <c r="N10"/>
      <c r="O10"/>
      <c r="P10"/>
      <c r="Q10"/>
      <c r="R10"/>
      <c r="S10"/>
      <c r="T10"/>
      <c r="U10"/>
      <c r="V10"/>
      <c r="W10"/>
      <c r="X10"/>
      <c r="Y10"/>
      <c r="Z10"/>
    </row>
    <row r="11" spans="1:32" x14ac:dyDescent="0.35"/>
    <row r="12" spans="1:32" s="33" customFormat="1" ht="29" x14ac:dyDescent="0.35">
      <c r="D12" s="87" t="s">
        <v>173</v>
      </c>
      <c r="E12" s="87" t="str">
        <f>Calculations!D18</f>
        <v>Annual Revenue Floor</v>
      </c>
      <c r="F12" s="87" t="str">
        <f>Calculations!D19</f>
        <v>Annual Revenue Ceiling</v>
      </c>
      <c r="G12" s="87" t="s">
        <v>129</v>
      </c>
      <c r="H12" s="87" t="s">
        <v>174</v>
      </c>
      <c r="I12" s="81"/>
    </row>
    <row r="13" spans="1:32" x14ac:dyDescent="0.35">
      <c r="D13" s="29" t="s">
        <v>175</v>
      </c>
      <c r="E13" s="1">
        <f>Calculations!$H$18</f>
        <v>10000000</v>
      </c>
      <c r="F13" s="1">
        <f>Calculations!$H$19</f>
        <v>20000000</v>
      </c>
      <c r="G13" s="1">
        <f>Calculations!$I$21*Calculations!$H$34</f>
        <v>2000000</v>
      </c>
      <c r="H13" s="1">
        <f>SUM($G$13:$G13)</f>
        <v>2000000</v>
      </c>
    </row>
    <row r="14" spans="1:32" x14ac:dyDescent="0.35">
      <c r="D14" s="29" t="s">
        <v>176</v>
      </c>
      <c r="E14" s="1">
        <f t="shared" ref="E14:F16" si="0">E$13</f>
        <v>10000000</v>
      </c>
      <c r="F14" s="1">
        <f t="shared" si="0"/>
        <v>20000000</v>
      </c>
      <c r="G14" s="1">
        <f>Calculations!$J$21*Calculations!$H$34</f>
        <v>1500000</v>
      </c>
      <c r="H14" s="1">
        <f>SUM($G$13:$G14)</f>
        <v>3500000</v>
      </c>
    </row>
    <row r="15" spans="1:32" x14ac:dyDescent="0.35">
      <c r="D15" s="29" t="s">
        <v>177</v>
      </c>
      <c r="E15" s="1">
        <f t="shared" si="0"/>
        <v>10000000</v>
      </c>
      <c r="F15" s="1">
        <f t="shared" si="0"/>
        <v>20000000</v>
      </c>
      <c r="G15" s="1">
        <f>Calculations!$K$21*Calculations!$H$34</f>
        <v>14000000</v>
      </c>
      <c r="H15" s="1">
        <f>SUM($G$13:$G15)</f>
        <v>17500000</v>
      </c>
    </row>
    <row r="16" spans="1:32" x14ac:dyDescent="0.35">
      <c r="D16" s="29" t="s">
        <v>178</v>
      </c>
      <c r="E16" s="1">
        <f t="shared" si="0"/>
        <v>10000000</v>
      </c>
      <c r="F16" s="1">
        <f t="shared" si="0"/>
        <v>20000000</v>
      </c>
      <c r="G16" s="1">
        <f>Calculations!$L$21*Calculations!$H$34</f>
        <v>3000000</v>
      </c>
      <c r="H16" s="1">
        <f>SUM($G$13:$G16)</f>
        <v>20500000</v>
      </c>
    </row>
    <row r="17" spans="3:26" x14ac:dyDescent="0.35"/>
    <row r="18" spans="3:26" x14ac:dyDescent="0.35"/>
    <row r="19" spans="3:26" s="22" customFormat="1" ht="14.25" customHeight="1" x14ac:dyDescent="0.35">
      <c r="C19" s="66">
        <v>5.1999999999999993</v>
      </c>
      <c r="D19" s="75" t="s">
        <v>99</v>
      </c>
      <c r="E19" s="76"/>
      <c r="F19" s="76"/>
      <c r="G19" s="76"/>
      <c r="H19" s="76"/>
      <c r="I19"/>
      <c r="J19"/>
      <c r="K19"/>
      <c r="L19"/>
      <c r="M19"/>
      <c r="N19"/>
      <c r="O19"/>
      <c r="P19"/>
      <c r="Q19"/>
      <c r="R19"/>
      <c r="S19"/>
      <c r="T19"/>
      <c r="U19"/>
      <c r="V19"/>
      <c r="W19"/>
      <c r="X19"/>
      <c r="Y19"/>
      <c r="Z19"/>
    </row>
    <row r="20" spans="3:26" x14ac:dyDescent="0.35"/>
    <row r="21" spans="3:26" x14ac:dyDescent="0.35">
      <c r="D21" t="str">
        <f>'Input | Outputs'!D50</f>
        <v>Aggregate of Quarterly Payments (Q1-Q3)</v>
      </c>
      <c r="E21" s="1">
        <f>'Input | Outputs'!$H$50</f>
        <v>450000</v>
      </c>
    </row>
    <row r="22" spans="3:26" x14ac:dyDescent="0.35">
      <c r="D22" t="str">
        <f>'Input | Outputs'!D52</f>
        <v>Annual Support Amount</v>
      </c>
      <c r="E22" s="1">
        <f>'Input | Outputs'!$H$52</f>
        <v>0</v>
      </c>
    </row>
    <row r="23" spans="3:26" x14ac:dyDescent="0.35">
      <c r="D23" t="str">
        <f>'Input | Outputs'!D55</f>
        <v>Aggregate Annual Rebate</v>
      </c>
      <c r="E23" s="1">
        <f>-'Input | Outputs'!$H$55</f>
        <v>0</v>
      </c>
    </row>
    <row r="24" spans="3:26" x14ac:dyDescent="0.35">
      <c r="D24" t="str">
        <f>'Input | Outputs'!D58</f>
        <v xml:space="preserve">Annual Revenue Sharing Amount </v>
      </c>
      <c r="E24" s="1">
        <f>'Input | Outputs'!$H$58</f>
        <v>250000</v>
      </c>
    </row>
    <row r="25" spans="3:26" x14ac:dyDescent="0.35">
      <c r="D25" t="str">
        <f>'Input | Outputs'!D64</f>
        <v>Annual Reconciliation Payment</v>
      </c>
      <c r="E25" s="1">
        <f>'Input | Outputs'!$H$64</f>
        <v>-700000</v>
      </c>
    </row>
    <row r="26" spans="3:26" x14ac:dyDescent="0.35"/>
    <row r="27" spans="3:26" s="22" customFormat="1" ht="14.25" customHeight="1" x14ac:dyDescent="0.35">
      <c r="C27" s="66">
        <v>5.2999999999999989</v>
      </c>
      <c r="D27" s="75" t="s">
        <v>179</v>
      </c>
      <c r="E27" s="76"/>
      <c r="F27" s="76"/>
      <c r="G27" s="76"/>
      <c r="H27" s="76"/>
      <c r="I27" s="81"/>
      <c r="J27"/>
      <c r="K27"/>
      <c r="L27"/>
      <c r="M27"/>
      <c r="N27"/>
      <c r="O27"/>
      <c r="P27"/>
      <c r="Q27"/>
      <c r="R27"/>
      <c r="S27"/>
      <c r="T27"/>
      <c r="U27"/>
      <c r="V27"/>
      <c r="W27"/>
      <c r="X27"/>
      <c r="Y27"/>
      <c r="Z27"/>
    </row>
    <row r="28" spans="3:26" x14ac:dyDescent="0.35"/>
    <row r="29" spans="3:26" x14ac:dyDescent="0.35">
      <c r="D29" t="str">
        <f>Calculations!$D46</f>
        <v>Bq1 - payment in Quarter 1</v>
      </c>
      <c r="E29" s="1">
        <f>Calculations!$I$46</f>
        <v>450000</v>
      </c>
    </row>
    <row r="30" spans="3:26" x14ac:dyDescent="0.35">
      <c r="D30" t="str">
        <f>Calculations!$D47</f>
        <v>Bq2 - payment in Quarter 2</v>
      </c>
      <c r="E30" s="1">
        <f>Calculations!$J$47</f>
        <v>500000</v>
      </c>
    </row>
    <row r="31" spans="3:26" x14ac:dyDescent="0.35">
      <c r="D31" t="str">
        <f>Calculations!$D48</f>
        <v>Bq3 - payment in Quarter 3</v>
      </c>
      <c r="E31" s="1">
        <f>Calculations!$K$48</f>
        <v>-500000</v>
      </c>
    </row>
    <row r="32" spans="3:26" x14ac:dyDescent="0.35">
      <c r="D32" t="str">
        <f>"Q4 - "&amp;'Input | Outputs'!$D$64</f>
        <v>Q4 - Annual Reconciliation Payment</v>
      </c>
      <c r="E32" s="1">
        <f>'Input | Outputs'!$H$64</f>
        <v>-700000</v>
      </c>
      <c r="F32" s="44"/>
      <c r="G32" s="44"/>
    </row>
    <row r="33" spans="1:9" x14ac:dyDescent="0.35">
      <c r="B33" s="43"/>
      <c r="C33" s="43"/>
      <c r="D33" t="str">
        <f>'Input | Outputs'!$D$61</f>
        <v>Net Annual Payment</v>
      </c>
      <c r="E33" s="1">
        <f>'Input | Outputs'!$H$61</f>
        <v>-250000</v>
      </c>
      <c r="F33" s="43"/>
      <c r="G33" s="43"/>
    </row>
    <row r="34" spans="1:9" x14ac:dyDescent="0.35">
      <c r="B34" s="43"/>
      <c r="C34" s="43"/>
      <c r="D34" s="43"/>
      <c r="E34" s="43"/>
      <c r="F34" s="43"/>
      <c r="G34" s="43"/>
      <c r="I34" s="81"/>
    </row>
    <row r="35" spans="1:9" s="64" customFormat="1" x14ac:dyDescent="0.35">
      <c r="A35" s="64" t="s">
        <v>1</v>
      </c>
      <c r="B35" s="65"/>
      <c r="C35" s="65"/>
      <c r="D35" s="65"/>
      <c r="E35" s="65"/>
    </row>
  </sheetData>
  <phoneticPr fontId="26" type="noConversion"/>
  <hyperlinks>
    <hyperlink ref="A1" location="Back_to_Start" display="Back" xr:uid="{43908C4F-F9C2-46B2-BA52-397014D6FDDC}"/>
  </hyperlink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56B67-7E72-4EA6-8911-130ED71CCC5A}">
  <sheetPr codeName="Sheet5">
    <tabColor theme="0" tint="-0.499984740745262"/>
  </sheetPr>
  <dimension ref="A1:AB31"/>
  <sheetViews>
    <sheetView showGridLines="0" workbookViewId="0"/>
  </sheetViews>
  <sheetFormatPr defaultColWidth="0" defaultRowHeight="14.5" zeroHeight="1" x14ac:dyDescent="0.35"/>
  <cols>
    <col min="1" max="2" width="3.26953125" customWidth="1"/>
    <col min="3" max="3" width="10.7265625" customWidth="1"/>
    <col min="4" max="4" width="24.26953125" customWidth="1"/>
    <col min="5" max="6" width="9.1796875" customWidth="1"/>
    <col min="7" max="7" width="3" customWidth="1"/>
    <col min="8" max="8" width="11.26953125" customWidth="1"/>
    <col min="9" max="9" width="9.1796875" customWidth="1"/>
    <col min="10" max="10" width="14.1796875" bestFit="1" customWidth="1"/>
    <col min="11" max="26" width="9.1796875" customWidth="1"/>
    <col min="27" max="27" width="5.81640625" customWidth="1"/>
    <col min="28" max="28" width="6.1796875" customWidth="1"/>
    <col min="29" max="16384" width="9.1796875" hidden="1"/>
  </cols>
  <sheetData>
    <row r="1" spans="1:14" s="48" customFormat="1" ht="15.5" x14ac:dyDescent="0.35">
      <c r="A1" s="78" t="s">
        <v>26</v>
      </c>
      <c r="C1" s="51"/>
      <c r="D1" s="50" t="str">
        <f>Model_Name</f>
        <v>Capacity Investment Scheme South Australia and Victoria</v>
      </c>
      <c r="E1" s="49"/>
      <c r="F1" s="49"/>
      <c r="G1" s="49"/>
      <c r="H1" s="49"/>
    </row>
    <row r="2" spans="1:14" s="80" customFormat="1" ht="15.5" x14ac:dyDescent="0.35">
      <c r="A2" s="52"/>
      <c r="B2" s="53">
        <v>6</v>
      </c>
      <c r="C2" s="53" t="str" cm="1">
        <f t="array" aca="1" ref="C2" ca="1">_xlfn.TEXTAFTER(CELL("filename",A1),"]")</f>
        <v>Table</v>
      </c>
      <c r="D2" s="53"/>
      <c r="E2" s="53"/>
      <c r="F2" s="53"/>
      <c r="G2" s="53"/>
      <c r="H2" s="53"/>
      <c r="I2" s="53"/>
      <c r="J2" s="53"/>
      <c r="K2" s="53"/>
      <c r="L2" s="53"/>
      <c r="M2" s="53"/>
      <c r="N2" s="53"/>
    </row>
    <row r="3" spans="1:14" s="48" customFormat="1" x14ac:dyDescent="0.35">
      <c r="A3" s="51"/>
    </row>
    <row r="4" spans="1:14" s="48" customFormat="1" x14ac:dyDescent="0.35">
      <c r="B4" s="56"/>
      <c r="C4" s="58"/>
      <c r="D4" s="57"/>
    </row>
    <row r="5" spans="1:14" s="48" customFormat="1" x14ac:dyDescent="0.35">
      <c r="A5" s="55"/>
      <c r="C5" s="58"/>
      <c r="D5" s="57"/>
    </row>
    <row r="6" spans="1:14" s="48" customFormat="1" x14ac:dyDescent="0.35">
      <c r="A6" s="55"/>
      <c r="C6" s="59"/>
      <c r="D6" s="57"/>
    </row>
    <row r="7" spans="1:14" s="48" customFormat="1" x14ac:dyDescent="0.35">
      <c r="A7" s="55"/>
      <c r="C7" s="57"/>
      <c r="D7" s="57"/>
    </row>
    <row r="8" spans="1:14" s="48" customFormat="1" x14ac:dyDescent="0.35">
      <c r="A8" s="55"/>
    </row>
    <row r="9" spans="1:14" ht="5.15" customHeight="1" x14ac:dyDescent="0.35">
      <c r="A9" s="25"/>
      <c r="B9" s="25"/>
      <c r="C9" s="25"/>
      <c r="D9" s="23"/>
      <c r="E9" s="24"/>
      <c r="F9" s="24"/>
      <c r="G9" s="24"/>
      <c r="J9" s="24"/>
    </row>
    <row r="10" spans="1:14" x14ac:dyDescent="0.35">
      <c r="C10" s="66">
        <v>6.1</v>
      </c>
      <c r="D10" s="67" t="s">
        <v>180</v>
      </c>
      <c r="E10" s="67"/>
      <c r="F10" s="67" t="s">
        <v>31</v>
      </c>
      <c r="G10" s="67"/>
      <c r="H10" s="67" t="s">
        <v>181</v>
      </c>
      <c r="I10" s="67"/>
      <c r="J10" s="67" t="s">
        <v>182</v>
      </c>
      <c r="K10" s="67"/>
      <c r="L10" s="67"/>
      <c r="M10" s="67"/>
      <c r="N10" s="67"/>
    </row>
    <row r="11" spans="1:14" x14ac:dyDescent="0.35">
      <c r="C11" s="29"/>
    </row>
    <row r="12" spans="1:14" x14ac:dyDescent="0.35">
      <c r="C12" s="63" t="s">
        <v>183</v>
      </c>
      <c r="D12" s="27" t="s">
        <v>184</v>
      </c>
    </row>
    <row r="13" spans="1:14" x14ac:dyDescent="0.35"/>
    <row r="14" spans="1:14" x14ac:dyDescent="0.35">
      <c r="C14" t="s">
        <v>185</v>
      </c>
      <c r="F14" s="2" t="s">
        <v>53</v>
      </c>
      <c r="H14" s="60">
        <v>1</v>
      </c>
      <c r="J14" s="20" t="s">
        <v>186</v>
      </c>
    </row>
    <row r="15" spans="1:14" x14ac:dyDescent="0.35">
      <c r="C15" t="s">
        <v>187</v>
      </c>
      <c r="F15" s="2" t="s">
        <v>53</v>
      </c>
      <c r="H15" s="60">
        <v>0</v>
      </c>
      <c r="J15" s="20" t="s">
        <v>188</v>
      </c>
    </row>
    <row r="16" spans="1:14" x14ac:dyDescent="0.35">
      <c r="C16" t="s">
        <v>189</v>
      </c>
      <c r="F16" s="2" t="s">
        <v>53</v>
      </c>
      <c r="H16" s="60">
        <v>1000</v>
      </c>
      <c r="J16" s="20" t="s">
        <v>190</v>
      </c>
    </row>
    <row r="17" spans="1:10" x14ac:dyDescent="0.35">
      <c r="C17" t="s">
        <v>191</v>
      </c>
      <c r="F17" s="2" t="s">
        <v>53</v>
      </c>
      <c r="H17" s="60">
        <v>1</v>
      </c>
      <c r="J17" s="20" t="s">
        <v>192</v>
      </c>
    </row>
    <row r="18" spans="1:10" x14ac:dyDescent="0.35">
      <c r="C18" t="s">
        <v>193</v>
      </c>
      <c r="F18" s="2" t="s">
        <v>53</v>
      </c>
      <c r="H18" s="60">
        <v>0.1</v>
      </c>
      <c r="J18" s="20" t="s">
        <v>194</v>
      </c>
    </row>
    <row r="19" spans="1:10" x14ac:dyDescent="0.35">
      <c r="C19" t="s">
        <v>195</v>
      </c>
      <c r="F19" s="2" t="s">
        <v>53</v>
      </c>
      <c r="H19" s="60">
        <v>0.01</v>
      </c>
      <c r="J19" s="20" t="s">
        <v>196</v>
      </c>
    </row>
    <row r="20" spans="1:10" x14ac:dyDescent="0.35">
      <c r="C20" t="s">
        <v>197</v>
      </c>
      <c r="E20" s="2"/>
      <c r="F20" s="2" t="s">
        <v>71</v>
      </c>
      <c r="H20" s="35">
        <v>1</v>
      </c>
      <c r="J20" s="20" t="s">
        <v>198</v>
      </c>
    </row>
    <row r="21" spans="1:10" x14ac:dyDescent="0.35"/>
    <row r="22" spans="1:10" x14ac:dyDescent="0.35">
      <c r="C22" s="63" t="s">
        <v>199</v>
      </c>
      <c r="D22" s="27" t="s">
        <v>200</v>
      </c>
    </row>
    <row r="23" spans="1:10" x14ac:dyDescent="0.35"/>
    <row r="24" spans="1:10" x14ac:dyDescent="0.35">
      <c r="C24" t="s">
        <v>201</v>
      </c>
      <c r="F24" s="2" t="s">
        <v>53</v>
      </c>
      <c r="H24" s="42">
        <v>4</v>
      </c>
      <c r="J24" s="20" t="s">
        <v>202</v>
      </c>
    </row>
    <row r="25" spans="1:10" x14ac:dyDescent="0.35"/>
    <row r="26" spans="1:10" x14ac:dyDescent="0.35">
      <c r="C26" s="63" t="s">
        <v>203</v>
      </c>
      <c r="D26" s="27" t="s">
        <v>180</v>
      </c>
    </row>
    <row r="27" spans="1:10" x14ac:dyDescent="0.35"/>
    <row r="28" spans="1:10" x14ac:dyDescent="0.35">
      <c r="C28" t="s">
        <v>109</v>
      </c>
      <c r="F28" s="2" t="s">
        <v>71</v>
      </c>
      <c r="H28" s="35">
        <f>support_percentage</f>
        <v>0.9</v>
      </c>
      <c r="J28" s="20" t="s">
        <v>204</v>
      </c>
    </row>
    <row r="29" spans="1:10" x14ac:dyDescent="0.35">
      <c r="C29" t="s">
        <v>112</v>
      </c>
      <c r="F29" s="2" t="s">
        <v>71</v>
      </c>
      <c r="H29" s="35">
        <f>sharing_percentage</f>
        <v>0.5</v>
      </c>
      <c r="J29" s="20" t="s">
        <v>205</v>
      </c>
    </row>
    <row r="30" spans="1:10" x14ac:dyDescent="0.35"/>
    <row r="31" spans="1:10" s="64" customFormat="1" x14ac:dyDescent="0.35">
      <c r="A31" s="64" t="s">
        <v>1</v>
      </c>
      <c r="B31" s="65"/>
      <c r="C31" s="65"/>
      <c r="D31" s="65"/>
      <c r="E31" s="65"/>
    </row>
  </sheetData>
  <dataValidations count="2">
    <dataValidation type="decimal" operator="equal" allowBlank="1" showInputMessage="1" showErrorMessage="1" sqref="H20" xr:uid="{EE6054AB-9A6F-4179-BE2C-2104AA2466B7}">
      <formula1>1</formula1>
    </dataValidation>
    <dataValidation type="whole" operator="equal" allowBlank="1" showInputMessage="1" showErrorMessage="1" sqref="H24" xr:uid="{5469F1CC-A289-4CC8-8BB7-18EC25BD6FF1}">
      <formula1>4</formula1>
    </dataValidation>
  </dataValidations>
  <hyperlinks>
    <hyperlink ref="A1" location="Back_to_Start" display="Back" xr:uid="{AFAFBCC5-2F92-4BEE-955C-57AAA04E2514}"/>
  </hyperlinks>
  <pageMargins left="0.7" right="0.7" top="0.75" bottom="0.75" header="0.3" footer="0.3"/>
  <pageSetup paperSize="9" orientation="portrait" verticalDpi="0" r:id="rId1"/>
  <headerFooter>
    <oddHeader>&amp;C&amp;G</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82ec1bc-d932-4d93-ae1e-6aeb51bb9626">
      <Terms xmlns="http://schemas.microsoft.com/office/infopath/2007/PartnerControls"/>
    </lcf76f155ced4ddcb4097134ff3c332f>
    <TaxCatchAll xmlns="5d1a2284-45bc-4927-a9f9-e51f9f17c21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5B6A07C01C1804BA446611B3DA8A1DA" ma:contentTypeVersion="12" ma:contentTypeDescription="Create a new document." ma:contentTypeScope="" ma:versionID="c550d9e8aaca5dfc654b1f27d7fd92c8">
  <xsd:schema xmlns:xsd="http://www.w3.org/2001/XMLSchema" xmlns:xs="http://www.w3.org/2001/XMLSchema" xmlns:p="http://schemas.microsoft.com/office/2006/metadata/properties" xmlns:ns2="982ec1bc-d932-4d93-ae1e-6aeb51bb9626" xmlns:ns3="73c46504-6c7e-4fac-8cd6-afbdc7743945" xmlns:ns4="5d1a2284-45bc-4927-a9f9-e51f9f17c21a" targetNamespace="http://schemas.microsoft.com/office/2006/metadata/properties" ma:root="true" ma:fieldsID="604dd3262f76ff09b07b9934408fbbc2" ns2:_="" ns3:_="" ns4:_="">
    <xsd:import namespace="982ec1bc-d932-4d93-ae1e-6aeb51bb9626"/>
    <xsd:import namespace="73c46504-6c7e-4fac-8cd6-afbdc7743945"/>
    <xsd:import namespace="5d1a2284-45bc-4927-a9f9-e51f9f17c21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4:TaxCatchAll"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2ec1bc-d932-4d93-ae1e-6aeb51bb96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3e8ba7a3-af95-40f6-9ded-4ebe13adeb2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3c46504-6c7e-4fac-8cd6-afbdc7743945"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d1a2284-45bc-4927-a9f9-e51f9f17c21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d67c6f50-29a2-4470-8600-eabeed9921c5}" ma:internalName="TaxCatchAll" ma:showField="CatchAllData" ma:web="73c46504-6c7e-4fac-8cd6-afbdc774394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945F705-1A0D-409C-9686-D6472657A518}">
  <ds:schemaRefs>
    <ds:schemaRef ds:uri="5d1a2284-45bc-4927-a9f9-e51f9f17c21a"/>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982ec1bc-d932-4d93-ae1e-6aeb51bb9626"/>
    <ds:schemaRef ds:uri="http://purl.org/dc/elements/1.1/"/>
    <ds:schemaRef ds:uri="73c46504-6c7e-4fac-8cd6-afbdc7743945"/>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EDC6E1D0-CF0B-4E3D-AF55-2E72BE5585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2ec1bc-d932-4d93-ae1e-6aeb51bb9626"/>
    <ds:schemaRef ds:uri="73c46504-6c7e-4fac-8cd6-afbdc7743945"/>
    <ds:schemaRef ds:uri="5d1a2284-45bc-4927-a9f9-e51f9f17c2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93EAB13-0047-4DBC-AB93-5F8058DD1CE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39</vt:i4>
      </vt:variant>
    </vt:vector>
  </HeadingPairs>
  <TitlesOfParts>
    <vt:vector size="45" baseType="lpstr">
      <vt:lpstr>Disclaimer</vt:lpstr>
      <vt:lpstr>Instructions</vt:lpstr>
      <vt:lpstr>Input | Outputs</vt:lpstr>
      <vt:lpstr>Calculations</vt:lpstr>
      <vt:lpstr>Graph</vt:lpstr>
      <vt:lpstr>Table</vt:lpstr>
      <vt:lpstr>∑_Bq</vt:lpstr>
      <vt:lpstr>ASY</vt:lpstr>
      <vt:lpstr>Back_to_Start</vt:lpstr>
      <vt:lpstr>Bq</vt:lpstr>
      <vt:lpstr>BSY</vt:lpstr>
      <vt:lpstr>c_maxpct</vt:lpstr>
      <vt:lpstr>c_QiY</vt:lpstr>
      <vt:lpstr>CP</vt:lpstr>
      <vt:lpstr>CSY</vt:lpstr>
      <vt:lpstr>DSY</vt:lpstr>
      <vt:lpstr>EAF_hurdle</vt:lpstr>
      <vt:lpstr>EAFSY</vt:lpstr>
      <vt:lpstr>EAT</vt:lpstr>
      <vt:lpstr>ESY</vt:lpstr>
      <vt:lpstr>GSY</vt:lpstr>
      <vt:lpstr>HSY</vt:lpstr>
      <vt:lpstr>Iq_1</vt:lpstr>
      <vt:lpstr>Iq_2</vt:lpstr>
      <vt:lpstr>Iq_3</vt:lpstr>
      <vt:lpstr>Iq_4</vt:lpstr>
      <vt:lpstr>ISY</vt:lpstr>
      <vt:lpstr>KSY</vt:lpstr>
      <vt:lpstr>Model_Name</vt:lpstr>
      <vt:lpstr>MSOC</vt:lpstr>
      <vt:lpstr>NSY</vt:lpstr>
      <vt:lpstr>One</vt:lpstr>
      <vt:lpstr>PSY</vt:lpstr>
      <vt:lpstr>Sbsxn</vt:lpstr>
      <vt:lpstr>SCPSY</vt:lpstr>
      <vt:lpstr>SCSY</vt:lpstr>
      <vt:lpstr>sharing_percentage</vt:lpstr>
      <vt:lpstr>Sht</vt:lpstr>
      <vt:lpstr>support_percentage</vt:lpstr>
      <vt:lpstr>Sxn</vt:lpstr>
      <vt:lpstr>Thousand</vt:lpstr>
      <vt:lpstr>TSCSY</vt:lpstr>
      <vt:lpstr>XSY</vt:lpstr>
      <vt:lpstr>Zero</vt:lpstr>
      <vt:lpstr>ZSY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Dispatchable CISA Payment Mechanism</dc:title>
  <dc:subject/>
  <dc:creator>McKinnon, Fergus</dc:creator>
  <cp:keywords/>
  <dc:description/>
  <cp:lastModifiedBy>Lachlan White</cp:lastModifiedBy>
  <cp:revision/>
  <dcterms:created xsi:type="dcterms:W3CDTF">2023-08-16T22:15:39Z</dcterms:created>
  <dcterms:modified xsi:type="dcterms:W3CDTF">2024-05-14T23:38:06Z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0x01010025B6A07C01C1804BA446611B3DA8A1DA</vt:lpwstr>
  </property>
  <property fmtid="{D5CDD505-2E9C-101B-9397-08002B2CF9AE}" pid="3" name="MediaServiceImageTags">
    <vt:lpwstr/>
  </property>
  <property fmtid="{D5CDD505-2E9C-101B-9397-08002B2CF9AE}" pid="4" name="MSIP_Label_c1941c47-a837-430d-8559-fd118a72769e_Enabled">
    <vt:lpwstr>true</vt:lpwstr>
  </property>
  <property fmtid="{D5CDD505-2E9C-101B-9397-08002B2CF9AE}" pid="5" name="MSIP_Label_c1941c47-a837-430d-8559-fd118a72769e_SetDate">
    <vt:lpwstr>2023-11-30T05:57:29Z</vt:lpwstr>
  </property>
  <property fmtid="{D5CDD505-2E9C-101B-9397-08002B2CF9AE}" pid="6" name="MSIP_Label_c1941c47-a837-430d-8559-fd118a72769e_Method">
    <vt:lpwstr>Standard</vt:lpwstr>
  </property>
  <property fmtid="{D5CDD505-2E9C-101B-9397-08002B2CF9AE}" pid="7" name="MSIP_Label_c1941c47-a837-430d-8559-fd118a72769e_Name">
    <vt:lpwstr>Internal</vt:lpwstr>
  </property>
  <property fmtid="{D5CDD505-2E9C-101B-9397-08002B2CF9AE}" pid="8" name="MSIP_Label_c1941c47-a837-430d-8559-fd118a72769e_SiteId">
    <vt:lpwstr>320c999e-3876-4ad0-b401-d241068e9e60</vt:lpwstr>
  </property>
  <property fmtid="{D5CDD505-2E9C-101B-9397-08002B2CF9AE}" pid="9" name="MSIP_Label_c1941c47-a837-430d-8559-fd118a72769e_ActionId">
    <vt:lpwstr>63efb465-ace1-43ee-842a-19d8b4fe95d1</vt:lpwstr>
  </property>
  <property fmtid="{D5CDD505-2E9C-101B-9397-08002B2CF9AE}" pid="10" name="MSIP_Label_c1941c47-a837-430d-8559-fd118a72769e_ContentBits">
    <vt:lpwstr>0</vt:lpwstr>
  </property>
</Properties>
</file>